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adb.intra.admin.ch\Userhome$\SECO-01\U80862315\config\Desktop\KAE Excel-Formulare 1042,1043,1044,1045 mit neuen QR Codes\"/>
    </mc:Choice>
  </mc:AlternateContent>
  <xr:revisionPtr revIDLastSave="0" documentId="13_ncr:1_{C152531B-2532-435D-804B-09A2179668F1}" xr6:coauthVersionLast="47" xr6:coauthVersionMax="47" xr10:uidLastSave="{00000000-0000-0000-0000-000000000000}"/>
  <workbookProtection workbookAlgorithmName="SHA-512" workbookHashValue="bJ98pJRSRqz3Fxyhn9r9DMAQQ6ZjLmRJ09BCO6aGoZkMM6+kv2ww2A7LsfrIeUmYomqSaERbTwQrPw5rM6x1Cw==" workbookSaltValue="tAr5k5usiGWnMpc/zcOjUQ==" workbookSpinCount="100000" lockStructure="1"/>
  <bookViews>
    <workbookView xWindow="-108" yWindow="-108" windowWidth="23256" windowHeight="12456" tabRatio="768" xr2:uid="{00000000-000D-0000-FFFF-FFFF00000000}"/>
  </bookViews>
  <sheets>
    <sheet name="1043Xf Instructions" sheetId="21" r:id="rId1"/>
    <sheet name="1043Af Demande" sheetId="1" r:id="rId2"/>
    <sheet name="1043Bf Données de base trav." sheetId="2" r:id="rId3"/>
    <sheet name="1043Cf CA saisonniers" sheetId="14" r:id="rId4"/>
    <sheet name="1043Ef Décompte" sheetId="6" r:id="rId5"/>
    <sheet name="Hilfsdaten" sheetId="4" state="hidden" r:id="rId6"/>
    <sheet name="Übersetzungstexte" sheetId="3" state="hidden" r:id="rId7"/>
  </sheets>
  <externalReferences>
    <externalReference r:id="rId8"/>
    <externalReference r:id="rId9"/>
    <externalReference r:id="rId10"/>
  </externalReferences>
  <definedNames>
    <definedName name="_xlnm.Print_Titles" localSheetId="2">'1043Bf Données de base trav.'!$4:$6</definedName>
    <definedName name="_xlnm.Print_Titles" localSheetId="3">'1043Cf CA saisonniers'!$6:$7</definedName>
    <definedName name="_xlnm.Print_Titles" localSheetId="4">'1043Ef Décompte'!$8:$10</definedName>
    <definedName name="MAnzahl">[1]Hilfsdaten!$F$3:$F$25</definedName>
    <definedName name="Stand">'[2]Parameter &amp; Prozesse'!$A$3:$A$14</definedName>
    <definedName name="Status_LO">'[2]Parameter &amp; Prozesse'!$A$18:$A$30</definedName>
    <definedName name="t_art">[3]Parameter!$B$7:$B$9</definedName>
    <definedName name="t_JN">[3]Parameter!$B$13</definedName>
    <definedName name="t_komplexität">[3]Parameter!$B$18:$B$20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6" l="1"/>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M5" i="6"/>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8" i="2"/>
  <c r="M8" i="2"/>
  <c r="A112" i="6" l="1"/>
  <c r="W112" i="6" s="1"/>
  <c r="J112" i="6" s="1"/>
  <c r="B112" i="6"/>
  <c r="C112" i="6"/>
  <c r="E112" i="6"/>
  <c r="AJ112" i="6" s="1"/>
  <c r="F112" i="6"/>
  <c r="G112" i="6"/>
  <c r="H112" i="6"/>
  <c r="I112" i="6"/>
  <c r="K112" i="6"/>
  <c r="AH112" i="6"/>
  <c r="AQ112" i="6"/>
  <c r="A113" i="6"/>
  <c r="U113" i="6" s="1"/>
  <c r="B113" i="6"/>
  <c r="C113" i="6"/>
  <c r="E113" i="6"/>
  <c r="AL113" i="6" s="1"/>
  <c r="F113" i="6"/>
  <c r="G113" i="6"/>
  <c r="H113" i="6"/>
  <c r="I113" i="6"/>
  <c r="K113" i="6"/>
  <c r="AH113" i="6"/>
  <c r="AQ113" i="6"/>
  <c r="A114" i="6"/>
  <c r="U114" i="6" s="1"/>
  <c r="B114" i="6"/>
  <c r="C114" i="6"/>
  <c r="E114" i="6"/>
  <c r="AM114" i="6" s="1"/>
  <c r="F114" i="6"/>
  <c r="G114" i="6"/>
  <c r="H114" i="6"/>
  <c r="I114" i="6"/>
  <c r="K114" i="6"/>
  <c r="W114" i="6"/>
  <c r="J114" i="6" s="1"/>
  <c r="AH114" i="6"/>
  <c r="AQ114" i="6"/>
  <c r="A115" i="6"/>
  <c r="U115" i="6" s="1"/>
  <c r="B115" i="6"/>
  <c r="C115" i="6"/>
  <c r="E115" i="6"/>
  <c r="AP115" i="6" s="1"/>
  <c r="F115" i="6"/>
  <c r="G115" i="6"/>
  <c r="H115" i="6"/>
  <c r="I115" i="6"/>
  <c r="K115" i="6"/>
  <c r="AH115" i="6"/>
  <c r="AQ115" i="6"/>
  <c r="A116" i="6"/>
  <c r="U116" i="6" s="1"/>
  <c r="B116" i="6"/>
  <c r="C116" i="6"/>
  <c r="E116" i="6"/>
  <c r="AM116" i="6" s="1"/>
  <c r="F116" i="6"/>
  <c r="G116" i="6"/>
  <c r="H116" i="6"/>
  <c r="I116" i="6"/>
  <c r="K116" i="6"/>
  <c r="AH116" i="6"/>
  <c r="AQ116" i="6"/>
  <c r="A117" i="6"/>
  <c r="B117" i="6"/>
  <c r="C117" i="6"/>
  <c r="E117" i="6"/>
  <c r="AM117" i="6" s="1"/>
  <c r="F117" i="6"/>
  <c r="G117" i="6"/>
  <c r="H117" i="6"/>
  <c r="I117" i="6"/>
  <c r="K117" i="6"/>
  <c r="AH117" i="6"/>
  <c r="AL117" i="6"/>
  <c r="AQ117" i="6"/>
  <c r="A118" i="6"/>
  <c r="W118" i="6" s="1"/>
  <c r="J118" i="6" s="1"/>
  <c r="B118" i="6"/>
  <c r="C118" i="6"/>
  <c r="E118" i="6"/>
  <c r="AP118" i="6" s="1"/>
  <c r="F118" i="6"/>
  <c r="G118" i="6"/>
  <c r="H118" i="6"/>
  <c r="I118" i="6"/>
  <c r="K118" i="6"/>
  <c r="AH118" i="6"/>
  <c r="AQ118" i="6"/>
  <c r="A119" i="6"/>
  <c r="U119" i="6" s="1"/>
  <c r="B119" i="6"/>
  <c r="C119" i="6"/>
  <c r="E119" i="6"/>
  <c r="AJ119" i="6" s="1"/>
  <c r="F119" i="6"/>
  <c r="G119" i="6"/>
  <c r="H119" i="6"/>
  <c r="I119" i="6"/>
  <c r="K119" i="6"/>
  <c r="AH119" i="6"/>
  <c r="AL119" i="6"/>
  <c r="AM119" i="6"/>
  <c r="AQ119" i="6"/>
  <c r="A120" i="6"/>
  <c r="W120" i="6" s="1"/>
  <c r="J120" i="6" s="1"/>
  <c r="B120" i="6"/>
  <c r="C120" i="6"/>
  <c r="E120" i="6"/>
  <c r="AP120" i="6" s="1"/>
  <c r="F120" i="6"/>
  <c r="G120" i="6"/>
  <c r="H120" i="6"/>
  <c r="I120" i="6"/>
  <c r="K120" i="6"/>
  <c r="AH120" i="6"/>
  <c r="AJ120" i="6"/>
  <c r="AL120" i="6"/>
  <c r="AQ120" i="6"/>
  <c r="A121" i="6"/>
  <c r="W121" i="6" s="1"/>
  <c r="J121" i="6" s="1"/>
  <c r="B121" i="6"/>
  <c r="C121" i="6"/>
  <c r="E121" i="6"/>
  <c r="AL121" i="6" s="1"/>
  <c r="F121" i="6"/>
  <c r="G121" i="6"/>
  <c r="H121" i="6"/>
  <c r="I121" i="6"/>
  <c r="K121" i="6"/>
  <c r="AH121" i="6"/>
  <c r="AQ121" i="6"/>
  <c r="A122" i="6"/>
  <c r="U122" i="6" s="1"/>
  <c r="B122" i="6"/>
  <c r="C122" i="6"/>
  <c r="E122" i="6"/>
  <c r="AP122" i="6" s="1"/>
  <c r="F122" i="6"/>
  <c r="G122" i="6"/>
  <c r="H122" i="6"/>
  <c r="I122" i="6"/>
  <c r="K122" i="6"/>
  <c r="AH122" i="6"/>
  <c r="AQ122" i="6"/>
  <c r="A123" i="6"/>
  <c r="U123" i="6" s="1"/>
  <c r="B123" i="6"/>
  <c r="C123" i="6"/>
  <c r="E123" i="6"/>
  <c r="AP123" i="6" s="1"/>
  <c r="F123" i="6"/>
  <c r="G123" i="6"/>
  <c r="H123" i="6"/>
  <c r="I123" i="6"/>
  <c r="K123" i="6"/>
  <c r="AH123" i="6"/>
  <c r="AQ123" i="6"/>
  <c r="A124" i="6"/>
  <c r="U124" i="6" s="1"/>
  <c r="B124" i="6"/>
  <c r="C124" i="6"/>
  <c r="E124" i="6"/>
  <c r="AM124" i="6" s="1"/>
  <c r="F124" i="6"/>
  <c r="G124" i="6"/>
  <c r="H124" i="6"/>
  <c r="I124" i="6"/>
  <c r="K124" i="6"/>
  <c r="AH124" i="6"/>
  <c r="AQ124" i="6"/>
  <c r="A125" i="6"/>
  <c r="B125" i="6"/>
  <c r="C125" i="6"/>
  <c r="E125" i="6"/>
  <c r="AM125" i="6" s="1"/>
  <c r="F125" i="6"/>
  <c r="G125" i="6"/>
  <c r="H125" i="6"/>
  <c r="I125" i="6"/>
  <c r="K125" i="6"/>
  <c r="AH125" i="6"/>
  <c r="AJ125" i="6"/>
  <c r="AL125" i="6"/>
  <c r="AQ125" i="6"/>
  <c r="A126" i="6"/>
  <c r="U126" i="6" s="1"/>
  <c r="B126" i="6"/>
  <c r="C126" i="6"/>
  <c r="E126" i="6"/>
  <c r="AM126" i="6" s="1"/>
  <c r="F126" i="6"/>
  <c r="G126" i="6"/>
  <c r="H126" i="6"/>
  <c r="I126" i="6"/>
  <c r="K126" i="6"/>
  <c r="AH126" i="6"/>
  <c r="AL126" i="6"/>
  <c r="AQ126" i="6"/>
  <c r="A127" i="6"/>
  <c r="U127" i="6" s="1"/>
  <c r="B127" i="6"/>
  <c r="C127" i="6"/>
  <c r="E127" i="6"/>
  <c r="AM127" i="6" s="1"/>
  <c r="F127" i="6"/>
  <c r="G127" i="6"/>
  <c r="H127" i="6"/>
  <c r="I127" i="6"/>
  <c r="K127" i="6"/>
  <c r="AH127" i="6"/>
  <c r="AQ127" i="6"/>
  <c r="A128" i="6"/>
  <c r="W128" i="6" s="1"/>
  <c r="J128" i="6" s="1"/>
  <c r="B128" i="6"/>
  <c r="C128" i="6"/>
  <c r="E128" i="6"/>
  <c r="AJ128" i="6" s="1"/>
  <c r="F128" i="6"/>
  <c r="G128" i="6"/>
  <c r="H128" i="6"/>
  <c r="I128" i="6"/>
  <c r="K128" i="6"/>
  <c r="AH128" i="6"/>
  <c r="AQ128" i="6"/>
  <c r="A129" i="6"/>
  <c r="W129" i="6" s="1"/>
  <c r="J129" i="6" s="1"/>
  <c r="B129" i="6"/>
  <c r="C129" i="6"/>
  <c r="E129" i="6"/>
  <c r="AL129" i="6" s="1"/>
  <c r="F129" i="6"/>
  <c r="G129" i="6"/>
  <c r="H129" i="6"/>
  <c r="I129" i="6"/>
  <c r="K129" i="6"/>
  <c r="AH129" i="6"/>
  <c r="AQ129" i="6"/>
  <c r="A130" i="6"/>
  <c r="U130" i="6" s="1"/>
  <c r="B130" i="6"/>
  <c r="C130" i="6"/>
  <c r="E130" i="6"/>
  <c r="AM130" i="6" s="1"/>
  <c r="F130" i="6"/>
  <c r="G130" i="6"/>
  <c r="H130" i="6"/>
  <c r="I130" i="6"/>
  <c r="K130" i="6"/>
  <c r="AH130" i="6"/>
  <c r="AL130" i="6"/>
  <c r="AQ130" i="6"/>
  <c r="A131" i="6"/>
  <c r="U131" i="6" s="1"/>
  <c r="B131" i="6"/>
  <c r="C131" i="6"/>
  <c r="E131" i="6"/>
  <c r="AL131" i="6" s="1"/>
  <c r="F131" i="6"/>
  <c r="G131" i="6"/>
  <c r="H131" i="6"/>
  <c r="I131" i="6"/>
  <c r="K131" i="6"/>
  <c r="AH131" i="6"/>
  <c r="AQ131" i="6"/>
  <c r="A132" i="6"/>
  <c r="U132" i="6" s="1"/>
  <c r="B132" i="6"/>
  <c r="C132" i="6"/>
  <c r="E132" i="6"/>
  <c r="AM132" i="6" s="1"/>
  <c r="F132" i="6"/>
  <c r="G132" i="6"/>
  <c r="H132" i="6"/>
  <c r="I132" i="6"/>
  <c r="K132" i="6"/>
  <c r="AH132" i="6"/>
  <c r="AQ132" i="6"/>
  <c r="A133" i="6"/>
  <c r="B133" i="6"/>
  <c r="C133" i="6"/>
  <c r="E133" i="6"/>
  <c r="AJ133" i="6" s="1"/>
  <c r="F133" i="6"/>
  <c r="G133" i="6"/>
  <c r="H133" i="6"/>
  <c r="I133" i="6"/>
  <c r="K133" i="6"/>
  <c r="AH133" i="6"/>
  <c r="AQ133" i="6"/>
  <c r="A134" i="6"/>
  <c r="B134" i="6"/>
  <c r="C134" i="6"/>
  <c r="E134" i="6"/>
  <c r="AP134" i="6" s="1"/>
  <c r="F134" i="6"/>
  <c r="G134" i="6"/>
  <c r="H134" i="6"/>
  <c r="I134" i="6"/>
  <c r="K134" i="6"/>
  <c r="AH134" i="6"/>
  <c r="AQ134" i="6"/>
  <c r="A135" i="6"/>
  <c r="B135" i="6"/>
  <c r="C135" i="6"/>
  <c r="E135" i="6"/>
  <c r="AP135" i="6" s="1"/>
  <c r="F135" i="6"/>
  <c r="G135" i="6"/>
  <c r="H135" i="6"/>
  <c r="I135" i="6"/>
  <c r="K135" i="6"/>
  <c r="AH135" i="6"/>
  <c r="AQ135" i="6"/>
  <c r="A136" i="6"/>
  <c r="B136" i="6"/>
  <c r="C136" i="6"/>
  <c r="E136" i="6"/>
  <c r="AL136" i="6" s="1"/>
  <c r="F136" i="6"/>
  <c r="G136" i="6"/>
  <c r="H136" i="6"/>
  <c r="I136" i="6"/>
  <c r="K136" i="6"/>
  <c r="W136" i="6"/>
  <c r="J136" i="6" s="1"/>
  <c r="AH136" i="6"/>
  <c r="AQ136" i="6"/>
  <c r="A137" i="6"/>
  <c r="U137" i="6" s="1"/>
  <c r="B137" i="6"/>
  <c r="C137" i="6"/>
  <c r="E137" i="6"/>
  <c r="AP137" i="6" s="1"/>
  <c r="F137" i="6"/>
  <c r="G137" i="6"/>
  <c r="H137" i="6"/>
  <c r="I137" i="6"/>
  <c r="K137" i="6"/>
  <c r="AH137" i="6"/>
  <c r="AQ137" i="6"/>
  <c r="A138" i="6"/>
  <c r="U138" i="6" s="1"/>
  <c r="B138" i="6"/>
  <c r="C138" i="6"/>
  <c r="E138" i="6"/>
  <c r="AJ138" i="6" s="1"/>
  <c r="F138" i="6"/>
  <c r="G138" i="6"/>
  <c r="H138" i="6"/>
  <c r="I138" i="6"/>
  <c r="K138" i="6"/>
  <c r="AH138" i="6"/>
  <c r="AQ138" i="6"/>
  <c r="A139" i="6"/>
  <c r="W139" i="6" s="1"/>
  <c r="J139" i="6" s="1"/>
  <c r="B139" i="6"/>
  <c r="C139" i="6"/>
  <c r="E139" i="6"/>
  <c r="AM139" i="6" s="1"/>
  <c r="F139" i="6"/>
  <c r="G139" i="6"/>
  <c r="H139" i="6"/>
  <c r="I139" i="6"/>
  <c r="K139" i="6"/>
  <c r="AH139" i="6"/>
  <c r="AQ139" i="6"/>
  <c r="A140" i="6"/>
  <c r="W140" i="6" s="1"/>
  <c r="J140" i="6" s="1"/>
  <c r="B140" i="6"/>
  <c r="C140" i="6"/>
  <c r="E140" i="6"/>
  <c r="AJ140" i="6" s="1"/>
  <c r="F140" i="6"/>
  <c r="G140" i="6"/>
  <c r="H140" i="6"/>
  <c r="I140" i="6"/>
  <c r="K140" i="6"/>
  <c r="AH140" i="6"/>
  <c r="AQ140" i="6"/>
  <c r="A141" i="6"/>
  <c r="B141" i="6"/>
  <c r="C141" i="6"/>
  <c r="E141" i="6"/>
  <c r="AP141" i="6" s="1"/>
  <c r="F141" i="6"/>
  <c r="G141" i="6"/>
  <c r="H141" i="6"/>
  <c r="I141" i="6"/>
  <c r="K141" i="6"/>
  <c r="U141" i="6"/>
  <c r="W141" i="6"/>
  <c r="J141" i="6" s="1"/>
  <c r="AH141" i="6"/>
  <c r="AM141" i="6"/>
  <c r="AQ141" i="6"/>
  <c r="A142" i="6"/>
  <c r="B142" i="6"/>
  <c r="C142" i="6"/>
  <c r="E142" i="6"/>
  <c r="AM142" i="6" s="1"/>
  <c r="F142" i="6"/>
  <c r="G142" i="6"/>
  <c r="H142" i="6"/>
  <c r="I142" i="6"/>
  <c r="K142" i="6"/>
  <c r="AH142" i="6"/>
  <c r="AQ142" i="6"/>
  <c r="A143" i="6"/>
  <c r="U143" i="6" s="1"/>
  <c r="B143" i="6"/>
  <c r="C143" i="6"/>
  <c r="E143" i="6"/>
  <c r="AM143" i="6" s="1"/>
  <c r="F143" i="6"/>
  <c r="G143" i="6"/>
  <c r="H143" i="6"/>
  <c r="I143" i="6"/>
  <c r="K143" i="6"/>
  <c r="AH143" i="6"/>
  <c r="AQ143" i="6"/>
  <c r="A144" i="6"/>
  <c r="W144" i="6" s="1"/>
  <c r="J144" i="6" s="1"/>
  <c r="B144" i="6"/>
  <c r="C144" i="6"/>
  <c r="E144" i="6"/>
  <c r="AL144" i="6" s="1"/>
  <c r="F144" i="6"/>
  <c r="G144" i="6"/>
  <c r="H144" i="6"/>
  <c r="I144" i="6"/>
  <c r="K144" i="6"/>
  <c r="AH144" i="6"/>
  <c r="AQ144" i="6"/>
  <c r="A145" i="6"/>
  <c r="W145" i="6" s="1"/>
  <c r="J145" i="6" s="1"/>
  <c r="B145" i="6"/>
  <c r="C145" i="6"/>
  <c r="E145" i="6"/>
  <c r="AM145" i="6" s="1"/>
  <c r="F145" i="6"/>
  <c r="G145" i="6"/>
  <c r="H145" i="6"/>
  <c r="I145" i="6"/>
  <c r="K145" i="6"/>
  <c r="AH145" i="6"/>
  <c r="AQ145" i="6"/>
  <c r="A146" i="6"/>
  <c r="W146" i="6" s="1"/>
  <c r="J146" i="6" s="1"/>
  <c r="B146" i="6"/>
  <c r="C146" i="6"/>
  <c r="E146" i="6"/>
  <c r="AJ146" i="6" s="1"/>
  <c r="F146" i="6"/>
  <c r="G146" i="6"/>
  <c r="H146" i="6"/>
  <c r="I146" i="6"/>
  <c r="K146" i="6"/>
  <c r="AH146" i="6"/>
  <c r="AQ146" i="6"/>
  <c r="A147" i="6"/>
  <c r="U147" i="6" s="1"/>
  <c r="B147" i="6"/>
  <c r="C147" i="6"/>
  <c r="E147" i="6"/>
  <c r="AP147" i="6" s="1"/>
  <c r="F147" i="6"/>
  <c r="G147" i="6"/>
  <c r="H147" i="6"/>
  <c r="I147" i="6"/>
  <c r="K147" i="6"/>
  <c r="AH147" i="6"/>
  <c r="AQ147" i="6"/>
  <c r="A148" i="6"/>
  <c r="W148" i="6" s="1"/>
  <c r="J148" i="6" s="1"/>
  <c r="B148" i="6"/>
  <c r="C148" i="6"/>
  <c r="E148" i="6"/>
  <c r="AJ148" i="6" s="1"/>
  <c r="F148" i="6"/>
  <c r="G148" i="6"/>
  <c r="H148" i="6"/>
  <c r="I148" i="6"/>
  <c r="K148" i="6"/>
  <c r="AH148" i="6"/>
  <c r="AQ148" i="6"/>
  <c r="A149" i="6"/>
  <c r="U149" i="6" s="1"/>
  <c r="B149" i="6"/>
  <c r="C149" i="6"/>
  <c r="E149" i="6"/>
  <c r="AP149" i="6" s="1"/>
  <c r="F149" i="6"/>
  <c r="G149" i="6"/>
  <c r="H149" i="6"/>
  <c r="I149" i="6"/>
  <c r="K149" i="6"/>
  <c r="AH149" i="6"/>
  <c r="AQ149" i="6"/>
  <c r="A150" i="6"/>
  <c r="B150" i="6"/>
  <c r="C150" i="6"/>
  <c r="E150" i="6"/>
  <c r="AM150" i="6" s="1"/>
  <c r="F150" i="6"/>
  <c r="G150" i="6"/>
  <c r="H150" i="6"/>
  <c r="I150" i="6"/>
  <c r="K150" i="6"/>
  <c r="AH150" i="6"/>
  <c r="AQ150" i="6"/>
  <c r="A151" i="6"/>
  <c r="B151" i="6"/>
  <c r="C151" i="6"/>
  <c r="E151" i="6"/>
  <c r="AJ151" i="6" s="1"/>
  <c r="F151" i="6"/>
  <c r="G151" i="6"/>
  <c r="H151" i="6"/>
  <c r="I151" i="6"/>
  <c r="K151" i="6"/>
  <c r="AH151" i="6"/>
  <c r="AP151" i="6"/>
  <c r="AQ151" i="6"/>
  <c r="A152" i="6"/>
  <c r="U152" i="6" s="1"/>
  <c r="B152" i="6"/>
  <c r="C152" i="6"/>
  <c r="E152" i="6"/>
  <c r="AP152" i="6" s="1"/>
  <c r="F152" i="6"/>
  <c r="G152" i="6"/>
  <c r="H152" i="6"/>
  <c r="I152" i="6"/>
  <c r="K152" i="6"/>
  <c r="AH152" i="6"/>
  <c r="AQ152" i="6"/>
  <c r="A153" i="6"/>
  <c r="W153" i="6" s="1"/>
  <c r="B153" i="6"/>
  <c r="C153" i="6"/>
  <c r="E153" i="6"/>
  <c r="AM153" i="6" s="1"/>
  <c r="F153" i="6"/>
  <c r="G153" i="6"/>
  <c r="H153" i="6"/>
  <c r="I153" i="6"/>
  <c r="J153" i="6"/>
  <c r="K153" i="6"/>
  <c r="AH153" i="6"/>
  <c r="AJ153" i="6"/>
  <c r="AQ153" i="6"/>
  <c r="A154" i="6"/>
  <c r="B154" i="6"/>
  <c r="C154" i="6"/>
  <c r="E154" i="6"/>
  <c r="AJ154" i="6" s="1"/>
  <c r="F154" i="6"/>
  <c r="G154" i="6"/>
  <c r="H154" i="6"/>
  <c r="I154" i="6"/>
  <c r="K154" i="6"/>
  <c r="AH154" i="6"/>
  <c r="AQ154" i="6"/>
  <c r="A155" i="6"/>
  <c r="W155" i="6" s="1"/>
  <c r="J155" i="6" s="1"/>
  <c r="B155" i="6"/>
  <c r="C155" i="6"/>
  <c r="E155" i="6"/>
  <c r="AM155" i="6" s="1"/>
  <c r="F155" i="6"/>
  <c r="G155" i="6"/>
  <c r="H155" i="6"/>
  <c r="I155" i="6"/>
  <c r="K155" i="6"/>
  <c r="AH155" i="6"/>
  <c r="AL155" i="6"/>
  <c r="AQ155" i="6"/>
  <c r="A156" i="6"/>
  <c r="B156" i="6"/>
  <c r="C156" i="6"/>
  <c r="E156" i="6"/>
  <c r="AP156" i="6" s="1"/>
  <c r="F156" i="6"/>
  <c r="G156" i="6"/>
  <c r="H156" i="6"/>
  <c r="I156" i="6"/>
  <c r="K156" i="6"/>
  <c r="AH156" i="6"/>
  <c r="AM156" i="6"/>
  <c r="AQ156" i="6"/>
  <c r="A157" i="6"/>
  <c r="W157" i="6" s="1"/>
  <c r="J157" i="6" s="1"/>
  <c r="B157" i="6"/>
  <c r="C157" i="6"/>
  <c r="E157" i="6"/>
  <c r="AJ157" i="6" s="1"/>
  <c r="F157" i="6"/>
  <c r="G157" i="6"/>
  <c r="H157" i="6"/>
  <c r="I157" i="6"/>
  <c r="K157" i="6"/>
  <c r="AH157" i="6"/>
  <c r="AQ157" i="6"/>
  <c r="A158" i="6"/>
  <c r="U158" i="6" s="1"/>
  <c r="B158" i="6"/>
  <c r="C158" i="6"/>
  <c r="E158" i="6"/>
  <c r="AM158" i="6" s="1"/>
  <c r="F158" i="6"/>
  <c r="G158" i="6"/>
  <c r="H158" i="6"/>
  <c r="I158" i="6"/>
  <c r="K158" i="6"/>
  <c r="AH158" i="6"/>
  <c r="AP158" i="6"/>
  <c r="AQ158" i="6"/>
  <c r="A159" i="6"/>
  <c r="U159" i="6" s="1"/>
  <c r="B159" i="6"/>
  <c r="C159" i="6"/>
  <c r="E159" i="6"/>
  <c r="F159" i="6"/>
  <c r="G159" i="6"/>
  <c r="H159" i="6"/>
  <c r="I159" i="6"/>
  <c r="K159" i="6"/>
  <c r="AH159" i="6"/>
  <c r="AQ159" i="6"/>
  <c r="A160" i="6"/>
  <c r="B160" i="6"/>
  <c r="C160" i="6"/>
  <c r="E160" i="6"/>
  <c r="AM160" i="6" s="1"/>
  <c r="F160" i="6"/>
  <c r="G160" i="6"/>
  <c r="H160" i="6"/>
  <c r="I160" i="6"/>
  <c r="K160" i="6"/>
  <c r="AH160" i="6"/>
  <c r="AQ160" i="6"/>
  <c r="A161" i="6"/>
  <c r="U161" i="6" s="1"/>
  <c r="B161" i="6"/>
  <c r="C161" i="6"/>
  <c r="E161" i="6"/>
  <c r="AM161" i="6" s="1"/>
  <c r="F161" i="6"/>
  <c r="G161" i="6"/>
  <c r="H161" i="6"/>
  <c r="I161" i="6"/>
  <c r="K161" i="6"/>
  <c r="AH161" i="6"/>
  <c r="AJ161" i="6"/>
  <c r="AL161" i="6"/>
  <c r="AQ161" i="6"/>
  <c r="A162" i="6"/>
  <c r="U162" i="6" s="1"/>
  <c r="B162" i="6"/>
  <c r="C162" i="6"/>
  <c r="E162" i="6"/>
  <c r="AL162" i="6" s="1"/>
  <c r="F162" i="6"/>
  <c r="G162" i="6"/>
  <c r="H162" i="6"/>
  <c r="I162" i="6"/>
  <c r="K162" i="6"/>
  <c r="AH162" i="6"/>
  <c r="AQ162" i="6"/>
  <c r="A163" i="6"/>
  <c r="B163" i="6"/>
  <c r="C163" i="6"/>
  <c r="E163" i="6"/>
  <c r="AL163" i="6" s="1"/>
  <c r="F163" i="6"/>
  <c r="G163" i="6"/>
  <c r="H163" i="6"/>
  <c r="I163" i="6"/>
  <c r="K163" i="6"/>
  <c r="AH163" i="6"/>
  <c r="AQ163" i="6"/>
  <c r="A164" i="6"/>
  <c r="U164" i="6" s="1"/>
  <c r="B164" i="6"/>
  <c r="C164" i="6"/>
  <c r="E164" i="6"/>
  <c r="F164" i="6"/>
  <c r="G164" i="6"/>
  <c r="H164" i="6"/>
  <c r="I164" i="6"/>
  <c r="K164" i="6"/>
  <c r="AH164" i="6"/>
  <c r="AL164" i="6"/>
  <c r="AQ164" i="6"/>
  <c r="A165" i="6"/>
  <c r="W165" i="6" s="1"/>
  <c r="J165" i="6" s="1"/>
  <c r="B165" i="6"/>
  <c r="C165" i="6"/>
  <c r="E165" i="6"/>
  <c r="AP165" i="6" s="1"/>
  <c r="F165" i="6"/>
  <c r="G165" i="6"/>
  <c r="H165" i="6"/>
  <c r="I165" i="6"/>
  <c r="K165" i="6"/>
  <c r="AH165" i="6"/>
  <c r="AQ165" i="6"/>
  <c r="A166" i="6"/>
  <c r="U166" i="6" s="1"/>
  <c r="B166" i="6"/>
  <c r="C166" i="6"/>
  <c r="E166" i="6"/>
  <c r="AP166" i="6" s="1"/>
  <c r="F166" i="6"/>
  <c r="G166" i="6"/>
  <c r="H166" i="6"/>
  <c r="I166" i="6"/>
  <c r="K166" i="6"/>
  <c r="AH166" i="6"/>
  <c r="AQ166" i="6"/>
  <c r="A167" i="6"/>
  <c r="U167" i="6" s="1"/>
  <c r="B167" i="6"/>
  <c r="C167" i="6"/>
  <c r="E167" i="6"/>
  <c r="AL167" i="6" s="1"/>
  <c r="F167" i="6"/>
  <c r="G167" i="6"/>
  <c r="H167" i="6"/>
  <c r="I167" i="6"/>
  <c r="K167" i="6"/>
  <c r="AH167" i="6"/>
  <c r="AQ167" i="6"/>
  <c r="A168" i="6"/>
  <c r="W168" i="6" s="1"/>
  <c r="J168" i="6" s="1"/>
  <c r="B168" i="6"/>
  <c r="C168" i="6"/>
  <c r="E168" i="6"/>
  <c r="AP168" i="6" s="1"/>
  <c r="F168" i="6"/>
  <c r="G168" i="6"/>
  <c r="H168" i="6"/>
  <c r="I168" i="6"/>
  <c r="K168" i="6"/>
  <c r="AH168" i="6"/>
  <c r="AL168" i="6"/>
  <c r="AQ168" i="6"/>
  <c r="A169" i="6"/>
  <c r="U169" i="6" s="1"/>
  <c r="B169" i="6"/>
  <c r="C169" i="6"/>
  <c r="E169" i="6"/>
  <c r="AM169" i="6" s="1"/>
  <c r="F169" i="6"/>
  <c r="G169" i="6"/>
  <c r="H169" i="6"/>
  <c r="I169" i="6"/>
  <c r="K169" i="6"/>
  <c r="AH169" i="6"/>
  <c r="AQ169" i="6"/>
  <c r="A170" i="6"/>
  <c r="B170" i="6"/>
  <c r="C170" i="6"/>
  <c r="E170" i="6"/>
  <c r="AP170" i="6" s="1"/>
  <c r="F170" i="6"/>
  <c r="G170" i="6"/>
  <c r="H170" i="6"/>
  <c r="I170" i="6"/>
  <c r="K170" i="6"/>
  <c r="AH170" i="6"/>
  <c r="AQ170" i="6"/>
  <c r="A171" i="6"/>
  <c r="U171" i="6" s="1"/>
  <c r="B171" i="6"/>
  <c r="C171" i="6"/>
  <c r="E171" i="6"/>
  <c r="AJ171" i="6" s="1"/>
  <c r="F171" i="6"/>
  <c r="G171" i="6"/>
  <c r="H171" i="6"/>
  <c r="I171" i="6"/>
  <c r="K171" i="6"/>
  <c r="AH171" i="6"/>
  <c r="AL171" i="6"/>
  <c r="AQ171" i="6"/>
  <c r="A172" i="6"/>
  <c r="B172" i="6"/>
  <c r="C172" i="6"/>
  <c r="E172" i="6"/>
  <c r="AJ172" i="6" s="1"/>
  <c r="F172" i="6"/>
  <c r="G172" i="6"/>
  <c r="H172" i="6"/>
  <c r="I172" i="6"/>
  <c r="K172" i="6"/>
  <c r="AH172" i="6"/>
  <c r="AQ172" i="6"/>
  <c r="A173" i="6"/>
  <c r="W173" i="6" s="1"/>
  <c r="J173" i="6" s="1"/>
  <c r="B173" i="6"/>
  <c r="C173" i="6"/>
  <c r="E173" i="6"/>
  <c r="AP173" i="6" s="1"/>
  <c r="F173" i="6"/>
  <c r="G173" i="6"/>
  <c r="H173" i="6"/>
  <c r="I173" i="6"/>
  <c r="K173" i="6"/>
  <c r="AH173" i="6"/>
  <c r="AQ173" i="6"/>
  <c r="A174" i="6"/>
  <c r="U174" i="6" s="1"/>
  <c r="B174" i="6"/>
  <c r="C174" i="6"/>
  <c r="E174" i="6"/>
  <c r="AJ174" i="6" s="1"/>
  <c r="F174" i="6"/>
  <c r="G174" i="6"/>
  <c r="H174" i="6"/>
  <c r="I174" i="6"/>
  <c r="K174" i="6"/>
  <c r="AH174" i="6"/>
  <c r="AQ174" i="6"/>
  <c r="A175" i="6"/>
  <c r="U175" i="6" s="1"/>
  <c r="B175" i="6"/>
  <c r="C175" i="6"/>
  <c r="E175" i="6"/>
  <c r="F175" i="6"/>
  <c r="G175" i="6"/>
  <c r="H175" i="6"/>
  <c r="I175" i="6"/>
  <c r="K175" i="6"/>
  <c r="AH175" i="6"/>
  <c r="AQ175" i="6"/>
  <c r="A176" i="6"/>
  <c r="U176" i="6" s="1"/>
  <c r="B176" i="6"/>
  <c r="C176" i="6"/>
  <c r="E176" i="6"/>
  <c r="AM176" i="6" s="1"/>
  <c r="F176" i="6"/>
  <c r="G176" i="6"/>
  <c r="H176" i="6"/>
  <c r="I176" i="6"/>
  <c r="K176" i="6"/>
  <c r="AH176" i="6"/>
  <c r="AL176" i="6"/>
  <c r="AQ176" i="6"/>
  <c r="A177" i="6"/>
  <c r="U177" i="6" s="1"/>
  <c r="B177" i="6"/>
  <c r="C177" i="6"/>
  <c r="E177" i="6"/>
  <c r="AM177" i="6" s="1"/>
  <c r="F177" i="6"/>
  <c r="G177" i="6"/>
  <c r="H177" i="6"/>
  <c r="I177" i="6"/>
  <c r="K177" i="6"/>
  <c r="AH177" i="6"/>
  <c r="AJ177" i="6"/>
  <c r="AL177" i="6"/>
  <c r="AQ177" i="6"/>
  <c r="A178" i="6"/>
  <c r="W178" i="6" s="1"/>
  <c r="J178" i="6" s="1"/>
  <c r="B178" i="6"/>
  <c r="C178" i="6"/>
  <c r="E178" i="6"/>
  <c r="AP178" i="6" s="1"/>
  <c r="F178" i="6"/>
  <c r="G178" i="6"/>
  <c r="H178" i="6"/>
  <c r="I178" i="6"/>
  <c r="K178" i="6"/>
  <c r="AH178" i="6"/>
  <c r="AQ178" i="6"/>
  <c r="A179" i="6"/>
  <c r="U179" i="6" s="1"/>
  <c r="B179" i="6"/>
  <c r="C179" i="6"/>
  <c r="E179" i="6"/>
  <c r="AJ179" i="6" s="1"/>
  <c r="F179" i="6"/>
  <c r="G179" i="6"/>
  <c r="H179" i="6"/>
  <c r="I179" i="6"/>
  <c r="K179" i="6"/>
  <c r="AH179" i="6"/>
  <c r="AQ179" i="6"/>
  <c r="A180" i="6"/>
  <c r="B180" i="6"/>
  <c r="C180" i="6"/>
  <c r="E180" i="6"/>
  <c r="AM180" i="6" s="1"/>
  <c r="F180" i="6"/>
  <c r="G180" i="6"/>
  <c r="H180" i="6"/>
  <c r="I180" i="6"/>
  <c r="K180" i="6"/>
  <c r="AH180" i="6"/>
  <c r="AQ180" i="6"/>
  <c r="A181" i="6"/>
  <c r="B181" i="6"/>
  <c r="C181" i="6"/>
  <c r="E181" i="6"/>
  <c r="AJ181" i="6" s="1"/>
  <c r="F181" i="6"/>
  <c r="G181" i="6"/>
  <c r="H181" i="6"/>
  <c r="I181" i="6"/>
  <c r="K181" i="6"/>
  <c r="AH181" i="6"/>
  <c r="AQ181" i="6"/>
  <c r="A182" i="6"/>
  <c r="W182" i="6" s="1"/>
  <c r="J182" i="6" s="1"/>
  <c r="B182" i="6"/>
  <c r="C182" i="6"/>
  <c r="E182" i="6"/>
  <c r="AP182" i="6" s="1"/>
  <c r="F182" i="6"/>
  <c r="G182" i="6"/>
  <c r="H182" i="6"/>
  <c r="I182" i="6"/>
  <c r="K182" i="6"/>
  <c r="AH182" i="6"/>
  <c r="AM182" i="6"/>
  <c r="AQ182" i="6"/>
  <c r="A183" i="6"/>
  <c r="U183" i="6" s="1"/>
  <c r="B183" i="6"/>
  <c r="C183" i="6"/>
  <c r="E183" i="6"/>
  <c r="AP183" i="6" s="1"/>
  <c r="F183" i="6"/>
  <c r="G183" i="6"/>
  <c r="H183" i="6"/>
  <c r="I183" i="6"/>
  <c r="K183" i="6"/>
  <c r="AH183" i="6"/>
  <c r="AQ183" i="6"/>
  <c r="A184" i="6"/>
  <c r="B184" i="6"/>
  <c r="C184" i="6"/>
  <c r="E184" i="6"/>
  <c r="F184" i="6"/>
  <c r="G184" i="6"/>
  <c r="H184" i="6"/>
  <c r="I184" i="6"/>
  <c r="K184" i="6"/>
  <c r="AH184" i="6"/>
  <c r="AQ184" i="6"/>
  <c r="A185" i="6"/>
  <c r="W185" i="6" s="1"/>
  <c r="J185" i="6" s="1"/>
  <c r="B185" i="6"/>
  <c r="C185" i="6"/>
  <c r="E185" i="6"/>
  <c r="AM185" i="6" s="1"/>
  <c r="F185" i="6"/>
  <c r="G185" i="6"/>
  <c r="H185" i="6"/>
  <c r="I185" i="6"/>
  <c r="K185" i="6"/>
  <c r="AH185" i="6"/>
  <c r="AQ185" i="6"/>
  <c r="A186" i="6"/>
  <c r="B186" i="6"/>
  <c r="C186" i="6"/>
  <c r="E186" i="6"/>
  <c r="F186" i="6"/>
  <c r="G186" i="6"/>
  <c r="H186" i="6"/>
  <c r="I186" i="6"/>
  <c r="K186" i="6"/>
  <c r="AH186" i="6"/>
  <c r="AQ186" i="6"/>
  <c r="A187" i="6"/>
  <c r="B187" i="6"/>
  <c r="C187" i="6"/>
  <c r="E187" i="6"/>
  <c r="AM187" i="6" s="1"/>
  <c r="F187" i="6"/>
  <c r="G187" i="6"/>
  <c r="H187" i="6"/>
  <c r="I187" i="6"/>
  <c r="K187" i="6"/>
  <c r="AH187" i="6"/>
  <c r="AL187" i="6"/>
  <c r="AQ187" i="6"/>
  <c r="A188" i="6"/>
  <c r="W188" i="6" s="1"/>
  <c r="J188" i="6" s="1"/>
  <c r="B188" i="6"/>
  <c r="C188" i="6"/>
  <c r="E188" i="6"/>
  <c r="AP188" i="6" s="1"/>
  <c r="F188" i="6"/>
  <c r="G188" i="6"/>
  <c r="H188" i="6"/>
  <c r="I188" i="6"/>
  <c r="K188" i="6"/>
  <c r="AH188" i="6"/>
  <c r="AQ188" i="6"/>
  <c r="A189" i="6"/>
  <c r="W189" i="6" s="1"/>
  <c r="J189" i="6" s="1"/>
  <c r="B189" i="6"/>
  <c r="C189" i="6"/>
  <c r="E189" i="6"/>
  <c r="AM189" i="6" s="1"/>
  <c r="F189" i="6"/>
  <c r="G189" i="6"/>
  <c r="H189" i="6"/>
  <c r="I189" i="6"/>
  <c r="K189" i="6"/>
  <c r="AH189" i="6"/>
  <c r="AQ189" i="6"/>
  <c r="A190" i="6"/>
  <c r="B190" i="6"/>
  <c r="C190" i="6"/>
  <c r="E190" i="6"/>
  <c r="AP190" i="6" s="1"/>
  <c r="F190" i="6"/>
  <c r="G190" i="6"/>
  <c r="H190" i="6"/>
  <c r="I190" i="6"/>
  <c r="K190" i="6"/>
  <c r="AH190" i="6"/>
  <c r="AQ190" i="6"/>
  <c r="A191" i="6"/>
  <c r="U191" i="6" s="1"/>
  <c r="B191" i="6"/>
  <c r="C191" i="6"/>
  <c r="E191" i="6"/>
  <c r="AM191" i="6" s="1"/>
  <c r="F191" i="6"/>
  <c r="G191" i="6"/>
  <c r="H191" i="6"/>
  <c r="I191" i="6"/>
  <c r="K191" i="6"/>
  <c r="AH191" i="6"/>
  <c r="AQ191" i="6"/>
  <c r="A192" i="6"/>
  <c r="B192" i="6"/>
  <c r="C192" i="6"/>
  <c r="E192" i="6"/>
  <c r="F192" i="6"/>
  <c r="G192" i="6"/>
  <c r="H192" i="6"/>
  <c r="I192" i="6"/>
  <c r="K192" i="6"/>
  <c r="AH192" i="6"/>
  <c r="AQ192" i="6"/>
  <c r="A193" i="6"/>
  <c r="U193" i="6" s="1"/>
  <c r="B193" i="6"/>
  <c r="C193" i="6"/>
  <c r="E193" i="6"/>
  <c r="F193" i="6"/>
  <c r="G193" i="6"/>
  <c r="H193" i="6"/>
  <c r="I193" i="6"/>
  <c r="K193" i="6"/>
  <c r="AH193" i="6"/>
  <c r="AQ193" i="6"/>
  <c r="A194" i="6"/>
  <c r="U194" i="6" s="1"/>
  <c r="B194" i="6"/>
  <c r="C194" i="6"/>
  <c r="E194" i="6"/>
  <c r="AP194" i="6" s="1"/>
  <c r="F194" i="6"/>
  <c r="G194" i="6"/>
  <c r="H194" i="6"/>
  <c r="I194" i="6"/>
  <c r="K194" i="6"/>
  <c r="AH194" i="6"/>
  <c r="AQ194" i="6"/>
  <c r="A195" i="6"/>
  <c r="U195" i="6" s="1"/>
  <c r="B195" i="6"/>
  <c r="C195" i="6"/>
  <c r="E195" i="6"/>
  <c r="AJ195" i="6" s="1"/>
  <c r="F195" i="6"/>
  <c r="G195" i="6"/>
  <c r="H195" i="6"/>
  <c r="I195" i="6"/>
  <c r="K195" i="6"/>
  <c r="AH195" i="6"/>
  <c r="AQ195" i="6"/>
  <c r="A196" i="6"/>
  <c r="U196" i="6" s="1"/>
  <c r="B196" i="6"/>
  <c r="C196" i="6"/>
  <c r="E196" i="6"/>
  <c r="AP196" i="6" s="1"/>
  <c r="F196" i="6"/>
  <c r="G196" i="6"/>
  <c r="H196" i="6"/>
  <c r="I196" i="6"/>
  <c r="K196" i="6"/>
  <c r="AH196" i="6"/>
  <c r="AQ196" i="6"/>
  <c r="A197" i="6"/>
  <c r="W197" i="6" s="1"/>
  <c r="J197" i="6" s="1"/>
  <c r="B197" i="6"/>
  <c r="C197" i="6"/>
  <c r="E197" i="6"/>
  <c r="AM197" i="6" s="1"/>
  <c r="F197" i="6"/>
  <c r="G197" i="6"/>
  <c r="H197" i="6"/>
  <c r="I197" i="6"/>
  <c r="K197" i="6"/>
  <c r="AH197" i="6"/>
  <c r="AQ197" i="6"/>
  <c r="A198" i="6"/>
  <c r="U198" i="6" s="1"/>
  <c r="B198" i="6"/>
  <c r="C198" i="6"/>
  <c r="E198" i="6"/>
  <c r="AJ198" i="6" s="1"/>
  <c r="F198" i="6"/>
  <c r="G198" i="6"/>
  <c r="H198" i="6"/>
  <c r="I198" i="6"/>
  <c r="K198" i="6"/>
  <c r="AH198" i="6"/>
  <c r="AQ198" i="6"/>
  <c r="A199" i="6"/>
  <c r="B199" i="6"/>
  <c r="C199" i="6"/>
  <c r="E199" i="6"/>
  <c r="AM199" i="6" s="1"/>
  <c r="F199" i="6"/>
  <c r="G199" i="6"/>
  <c r="H199" i="6"/>
  <c r="I199" i="6"/>
  <c r="K199" i="6"/>
  <c r="AH199" i="6"/>
  <c r="AQ199" i="6"/>
  <c r="A200" i="6"/>
  <c r="B200" i="6"/>
  <c r="C200" i="6"/>
  <c r="E200" i="6"/>
  <c r="AP200" i="6" s="1"/>
  <c r="F200" i="6"/>
  <c r="G200" i="6"/>
  <c r="H200" i="6"/>
  <c r="I200" i="6"/>
  <c r="K200" i="6"/>
  <c r="AH200" i="6"/>
  <c r="AQ200" i="6"/>
  <c r="A201" i="6"/>
  <c r="B201" i="6"/>
  <c r="C201" i="6"/>
  <c r="E201" i="6"/>
  <c r="AL201" i="6" s="1"/>
  <c r="F201" i="6"/>
  <c r="G201" i="6"/>
  <c r="H201" i="6"/>
  <c r="I201" i="6"/>
  <c r="K201" i="6"/>
  <c r="AH201" i="6"/>
  <c r="AQ201" i="6"/>
  <c r="A202" i="6"/>
  <c r="W202" i="6" s="1"/>
  <c r="J202" i="6" s="1"/>
  <c r="B202" i="6"/>
  <c r="C202" i="6"/>
  <c r="E202" i="6"/>
  <c r="AM202" i="6" s="1"/>
  <c r="F202" i="6"/>
  <c r="G202" i="6"/>
  <c r="H202" i="6"/>
  <c r="I202" i="6"/>
  <c r="K202" i="6"/>
  <c r="AH202" i="6"/>
  <c r="AJ202" i="6"/>
  <c r="AL202" i="6"/>
  <c r="AP202" i="6"/>
  <c r="AQ202" i="6"/>
  <c r="A203" i="6"/>
  <c r="U203" i="6" s="1"/>
  <c r="B203" i="6"/>
  <c r="C203" i="6"/>
  <c r="E203" i="6"/>
  <c r="AJ203" i="6" s="1"/>
  <c r="F203" i="6"/>
  <c r="G203" i="6"/>
  <c r="H203" i="6"/>
  <c r="I203" i="6"/>
  <c r="K203" i="6"/>
  <c r="AH203" i="6"/>
  <c r="AQ203" i="6"/>
  <c r="A204" i="6"/>
  <c r="W204" i="6" s="1"/>
  <c r="J204" i="6" s="1"/>
  <c r="B204" i="6"/>
  <c r="C204" i="6"/>
  <c r="E204" i="6"/>
  <c r="AL204" i="6" s="1"/>
  <c r="F204" i="6"/>
  <c r="G204" i="6"/>
  <c r="H204" i="6"/>
  <c r="I204" i="6"/>
  <c r="K204" i="6"/>
  <c r="AH204" i="6"/>
  <c r="AQ204" i="6"/>
  <c r="A205" i="6"/>
  <c r="U205" i="6" s="1"/>
  <c r="B205" i="6"/>
  <c r="C205" i="6"/>
  <c r="E205" i="6"/>
  <c r="AP205" i="6" s="1"/>
  <c r="F205" i="6"/>
  <c r="G205" i="6"/>
  <c r="H205" i="6"/>
  <c r="I205" i="6"/>
  <c r="K205" i="6"/>
  <c r="AH205" i="6"/>
  <c r="AQ205" i="6"/>
  <c r="A206" i="6"/>
  <c r="U206" i="6" s="1"/>
  <c r="B206" i="6"/>
  <c r="C206" i="6"/>
  <c r="E206" i="6"/>
  <c r="AM206" i="6" s="1"/>
  <c r="F206" i="6"/>
  <c r="G206" i="6"/>
  <c r="H206" i="6"/>
  <c r="I206" i="6"/>
  <c r="K206" i="6"/>
  <c r="AH206" i="6"/>
  <c r="AJ206" i="6"/>
  <c r="AL206" i="6"/>
  <c r="AQ206" i="6"/>
  <c r="A207" i="6"/>
  <c r="U207" i="6" s="1"/>
  <c r="B207" i="6"/>
  <c r="C207" i="6"/>
  <c r="E207" i="6"/>
  <c r="AP207" i="6" s="1"/>
  <c r="F207" i="6"/>
  <c r="G207" i="6"/>
  <c r="H207" i="6"/>
  <c r="I207" i="6"/>
  <c r="K207" i="6"/>
  <c r="AH207" i="6"/>
  <c r="AQ207" i="6"/>
  <c r="A208" i="6"/>
  <c r="U208" i="6" s="1"/>
  <c r="B208" i="6"/>
  <c r="C208" i="6"/>
  <c r="E208" i="6"/>
  <c r="AM208" i="6" s="1"/>
  <c r="F208" i="6"/>
  <c r="G208" i="6"/>
  <c r="H208" i="6"/>
  <c r="I208" i="6"/>
  <c r="K208" i="6"/>
  <c r="AH208" i="6"/>
  <c r="AQ208" i="6"/>
  <c r="A209" i="6"/>
  <c r="W209" i="6" s="1"/>
  <c r="J209" i="6" s="1"/>
  <c r="B209" i="6"/>
  <c r="C209" i="6"/>
  <c r="E209" i="6"/>
  <c r="AJ209" i="6" s="1"/>
  <c r="F209" i="6"/>
  <c r="G209" i="6"/>
  <c r="H209" i="6"/>
  <c r="I209" i="6"/>
  <c r="K209" i="6"/>
  <c r="AH209" i="6"/>
  <c r="AQ209" i="6"/>
  <c r="A210" i="6"/>
  <c r="B210" i="6"/>
  <c r="C210" i="6"/>
  <c r="E210" i="6"/>
  <c r="AM210" i="6" s="1"/>
  <c r="F210" i="6"/>
  <c r="G210" i="6"/>
  <c r="H210" i="6"/>
  <c r="I210" i="6"/>
  <c r="K210" i="6"/>
  <c r="AH210" i="6"/>
  <c r="AQ210" i="6"/>
  <c r="A211" i="6"/>
  <c r="U211" i="6" s="1"/>
  <c r="B211" i="6"/>
  <c r="C211" i="6"/>
  <c r="E211" i="6"/>
  <c r="AJ211" i="6" s="1"/>
  <c r="F211" i="6"/>
  <c r="G211" i="6"/>
  <c r="H211" i="6"/>
  <c r="I211" i="6"/>
  <c r="K211" i="6"/>
  <c r="AH211" i="6"/>
  <c r="AQ211" i="6"/>
  <c r="AL207" i="2"/>
  <c r="AC207" i="2"/>
  <c r="AG207" i="2" s="1"/>
  <c r="AB207" i="2"/>
  <c r="M207" i="2"/>
  <c r="V211" i="6" s="1"/>
  <c r="AL206" i="2"/>
  <c r="AC206" i="2"/>
  <c r="AG206" i="2" s="1"/>
  <c r="AB206" i="2"/>
  <c r="M206" i="2"/>
  <c r="V210" i="6" s="1"/>
  <c r="AL205" i="2"/>
  <c r="AC205" i="2"/>
  <c r="AF205" i="2" s="1"/>
  <c r="AB205" i="2"/>
  <c r="M205" i="2"/>
  <c r="V209" i="6" s="1"/>
  <c r="AL204" i="2"/>
  <c r="AC204" i="2"/>
  <c r="AH204" i="2" s="1"/>
  <c r="AB204" i="2"/>
  <c r="M204" i="2"/>
  <c r="V208" i="6" s="1"/>
  <c r="AL203" i="2"/>
  <c r="AC203" i="2"/>
  <c r="AG203" i="2" s="1"/>
  <c r="AB203" i="2"/>
  <c r="M203" i="2"/>
  <c r="V207" i="6" s="1"/>
  <c r="AL202" i="2"/>
  <c r="AC202" i="2"/>
  <c r="AG202" i="2" s="1"/>
  <c r="AB202" i="2"/>
  <c r="M202" i="2"/>
  <c r="V206" i="6" s="1"/>
  <c r="AL201" i="2"/>
  <c r="AC201" i="2"/>
  <c r="AF201" i="2" s="1"/>
  <c r="AB201" i="2"/>
  <c r="M201" i="2"/>
  <c r="V205" i="6" s="1"/>
  <c r="AL200" i="2"/>
  <c r="AC200" i="2"/>
  <c r="AB200" i="2"/>
  <c r="M200" i="2"/>
  <c r="V204" i="6" s="1"/>
  <c r="AL199" i="2"/>
  <c r="AC199" i="2"/>
  <c r="AB199" i="2"/>
  <c r="M199" i="2"/>
  <c r="V203" i="6" s="1"/>
  <c r="AL198" i="2"/>
  <c r="AC198" i="2"/>
  <c r="AF198" i="2" s="1"/>
  <c r="AB198" i="2"/>
  <c r="M198" i="2"/>
  <c r="V202" i="6" s="1"/>
  <c r="AL197" i="2"/>
  <c r="AC197" i="2"/>
  <c r="AH197" i="2" s="1"/>
  <c r="AB197" i="2"/>
  <c r="M197" i="2"/>
  <c r="V201" i="6" s="1"/>
  <c r="AL196" i="2"/>
  <c r="AC196" i="2"/>
  <c r="AG196" i="2" s="1"/>
  <c r="AB196" i="2"/>
  <c r="M196" i="2"/>
  <c r="V200" i="6" s="1"/>
  <c r="AL195" i="2"/>
  <c r="AC195" i="2"/>
  <c r="AG195" i="2" s="1"/>
  <c r="AB195" i="2"/>
  <c r="M195" i="2"/>
  <c r="V199" i="6" s="1"/>
  <c r="AL194" i="2"/>
  <c r="AC194" i="2"/>
  <c r="AG194" i="2" s="1"/>
  <c r="AB194" i="2"/>
  <c r="M194" i="2"/>
  <c r="V198" i="6" s="1"/>
  <c r="AL193" i="2"/>
  <c r="AC193" i="2"/>
  <c r="AH193" i="2" s="1"/>
  <c r="AB193" i="2"/>
  <c r="M193" i="2"/>
  <c r="V197" i="6" s="1"/>
  <c r="AL192" i="2"/>
  <c r="AC192" i="2"/>
  <c r="AH192" i="2" s="1"/>
  <c r="AB192" i="2"/>
  <c r="M192" i="2"/>
  <c r="V196" i="6" s="1"/>
  <c r="AL191" i="2"/>
  <c r="AC191" i="2"/>
  <c r="AG191" i="2" s="1"/>
  <c r="AB191" i="2"/>
  <c r="M191" i="2"/>
  <c r="V195" i="6" s="1"/>
  <c r="AL190" i="2"/>
  <c r="AC190" i="2"/>
  <c r="AG190" i="2" s="1"/>
  <c r="AB190" i="2"/>
  <c r="M190" i="2"/>
  <c r="V194" i="6" s="1"/>
  <c r="AL189" i="2"/>
  <c r="AC189" i="2"/>
  <c r="AB189" i="2"/>
  <c r="M189" i="2"/>
  <c r="V193" i="6" s="1"/>
  <c r="AL188" i="2"/>
  <c r="AC188" i="2"/>
  <c r="AH188" i="2" s="1"/>
  <c r="AB188" i="2"/>
  <c r="M188" i="2"/>
  <c r="V192" i="6" s="1"/>
  <c r="AL187" i="2"/>
  <c r="AC187" i="2"/>
  <c r="AG187" i="2" s="1"/>
  <c r="AB187" i="2"/>
  <c r="M187" i="2"/>
  <c r="V191" i="6" s="1"/>
  <c r="AL186" i="2"/>
  <c r="AC186" i="2"/>
  <c r="AG186" i="2" s="1"/>
  <c r="AB186" i="2"/>
  <c r="M186" i="2"/>
  <c r="V190" i="6" s="1"/>
  <c r="AL185" i="2"/>
  <c r="AC185" i="2"/>
  <c r="AG185" i="2" s="1"/>
  <c r="AB185" i="2"/>
  <c r="M185" i="2"/>
  <c r="V189" i="6" s="1"/>
  <c r="AL184" i="2"/>
  <c r="AC184" i="2"/>
  <c r="AH184" i="2" s="1"/>
  <c r="AB184" i="2"/>
  <c r="M184" i="2"/>
  <c r="V188" i="6" s="1"/>
  <c r="AL183" i="2"/>
  <c r="AC183" i="2"/>
  <c r="AB183" i="2"/>
  <c r="M183" i="2"/>
  <c r="V187" i="6" s="1"/>
  <c r="AL182" i="2"/>
  <c r="AC182" i="2"/>
  <c r="AB182" i="2"/>
  <c r="M182" i="2"/>
  <c r="V186" i="6" s="1"/>
  <c r="AL181" i="2"/>
  <c r="AC181" i="2"/>
  <c r="AG181" i="2" s="1"/>
  <c r="AB181" i="2"/>
  <c r="M181" i="2"/>
  <c r="V185" i="6" s="1"/>
  <c r="AL180" i="2"/>
  <c r="AC180" i="2"/>
  <c r="AH180" i="2" s="1"/>
  <c r="AB180" i="2"/>
  <c r="M180" i="2"/>
  <c r="V184" i="6" s="1"/>
  <c r="AL179" i="2"/>
  <c r="AC179" i="2"/>
  <c r="AG179" i="2" s="1"/>
  <c r="AB179" i="2"/>
  <c r="M179" i="2"/>
  <c r="V183" i="6" s="1"/>
  <c r="AL178" i="2"/>
  <c r="AC178" i="2"/>
  <c r="AG178" i="2" s="1"/>
  <c r="AB178" i="2"/>
  <c r="M178" i="2"/>
  <c r="V182" i="6" s="1"/>
  <c r="AL177" i="2"/>
  <c r="AC177" i="2"/>
  <c r="AG177" i="2" s="1"/>
  <c r="AB177" i="2"/>
  <c r="M177" i="2"/>
  <c r="V181" i="6" s="1"/>
  <c r="AL176" i="2"/>
  <c r="AC176" i="2"/>
  <c r="AH176" i="2" s="1"/>
  <c r="AB176" i="2"/>
  <c r="M176" i="2"/>
  <c r="V180" i="6" s="1"/>
  <c r="AL175" i="2"/>
  <c r="AC175" i="2"/>
  <c r="AG175" i="2" s="1"/>
  <c r="AB175" i="2"/>
  <c r="M175" i="2"/>
  <c r="V179" i="6" s="1"/>
  <c r="AL174" i="2"/>
  <c r="AC174" i="2"/>
  <c r="AG174" i="2" s="1"/>
  <c r="AB174" i="2"/>
  <c r="M174" i="2"/>
  <c r="V178" i="6" s="1"/>
  <c r="AL173" i="2"/>
  <c r="AC173" i="2"/>
  <c r="AG173" i="2" s="1"/>
  <c r="AB173" i="2"/>
  <c r="M173" i="2"/>
  <c r="V177" i="6" s="1"/>
  <c r="AL172" i="2"/>
  <c r="AC172" i="2"/>
  <c r="AH172" i="2" s="1"/>
  <c r="AB172" i="2"/>
  <c r="M172" i="2"/>
  <c r="V176" i="6" s="1"/>
  <c r="AL171" i="2"/>
  <c r="AC171" i="2"/>
  <c r="AG171" i="2" s="1"/>
  <c r="AB171" i="2"/>
  <c r="M171" i="2"/>
  <c r="V175" i="6" s="1"/>
  <c r="AL170" i="2"/>
  <c r="AC170" i="2"/>
  <c r="AG170" i="2" s="1"/>
  <c r="AB170" i="2"/>
  <c r="M170" i="2"/>
  <c r="V174" i="6" s="1"/>
  <c r="AL169" i="2"/>
  <c r="AC169" i="2"/>
  <c r="AG169" i="2" s="1"/>
  <c r="AB169" i="2"/>
  <c r="M169" i="2"/>
  <c r="V173" i="6" s="1"/>
  <c r="AL168" i="2"/>
  <c r="AC168" i="2"/>
  <c r="AH168" i="2" s="1"/>
  <c r="AB168" i="2"/>
  <c r="M168" i="2"/>
  <c r="V172" i="6" s="1"/>
  <c r="AL167" i="2"/>
  <c r="AC167" i="2"/>
  <c r="AB167" i="2"/>
  <c r="M167" i="2"/>
  <c r="V171" i="6" s="1"/>
  <c r="AL166" i="2"/>
  <c r="AC166" i="2"/>
  <c r="AB166" i="2"/>
  <c r="M166" i="2"/>
  <c r="V170" i="6" s="1"/>
  <c r="AL165" i="2"/>
  <c r="AC165" i="2"/>
  <c r="AG165" i="2" s="1"/>
  <c r="AB165" i="2"/>
  <c r="M165" i="2"/>
  <c r="V169" i="6" s="1"/>
  <c r="AL164" i="2"/>
  <c r="AC164" i="2"/>
  <c r="AH164" i="2" s="1"/>
  <c r="AB164" i="2"/>
  <c r="M164" i="2"/>
  <c r="V168" i="6" s="1"/>
  <c r="AL163" i="2"/>
  <c r="AC163" i="2"/>
  <c r="AG163" i="2" s="1"/>
  <c r="AB163" i="2"/>
  <c r="M163" i="2"/>
  <c r="V167" i="6" s="1"/>
  <c r="AL162" i="2"/>
  <c r="AC162" i="2"/>
  <c r="AG162" i="2" s="1"/>
  <c r="AB162" i="2"/>
  <c r="M162" i="2"/>
  <c r="V166" i="6" s="1"/>
  <c r="AL161" i="2"/>
  <c r="AC161" i="2"/>
  <c r="AG161" i="2" s="1"/>
  <c r="AB161" i="2"/>
  <c r="M161" i="2"/>
  <c r="V165" i="6" s="1"/>
  <c r="AL160" i="2"/>
  <c r="AC160" i="2"/>
  <c r="AH160" i="2" s="1"/>
  <c r="AB160" i="2"/>
  <c r="M160" i="2"/>
  <c r="V164" i="6" s="1"/>
  <c r="AL159" i="2"/>
  <c r="AC159" i="2"/>
  <c r="AG159" i="2" s="1"/>
  <c r="AB159" i="2"/>
  <c r="M159" i="2"/>
  <c r="V163" i="6" s="1"/>
  <c r="AL158" i="2"/>
  <c r="AC158" i="2"/>
  <c r="AG158" i="2" s="1"/>
  <c r="AB158" i="2"/>
  <c r="M158" i="2"/>
  <c r="V162" i="6" s="1"/>
  <c r="AL157" i="2"/>
  <c r="AC157" i="2"/>
  <c r="AB157" i="2"/>
  <c r="M157" i="2"/>
  <c r="V161" i="6" s="1"/>
  <c r="AL156" i="2"/>
  <c r="AC156" i="2"/>
  <c r="AH156" i="2" s="1"/>
  <c r="AB156" i="2"/>
  <c r="M156" i="2"/>
  <c r="V160" i="6" s="1"/>
  <c r="AL155" i="2"/>
  <c r="AC155" i="2"/>
  <c r="AH155" i="2" s="1"/>
  <c r="AB155" i="2"/>
  <c r="M155" i="2"/>
  <c r="V159" i="6" s="1"/>
  <c r="AL154" i="2"/>
  <c r="AC154" i="2"/>
  <c r="AG154" i="2" s="1"/>
  <c r="AB154" i="2"/>
  <c r="M154" i="2"/>
  <c r="V158" i="6" s="1"/>
  <c r="AL153" i="2"/>
  <c r="AC153" i="2"/>
  <c r="AG153" i="2" s="1"/>
  <c r="AB153" i="2"/>
  <c r="M153" i="2"/>
  <c r="V157" i="6" s="1"/>
  <c r="AL152" i="2"/>
  <c r="AC152" i="2"/>
  <c r="AH152" i="2" s="1"/>
  <c r="AB152" i="2"/>
  <c r="M152" i="2"/>
  <c r="V156" i="6" s="1"/>
  <c r="AL151" i="2"/>
  <c r="AC151" i="2"/>
  <c r="AG151" i="2" s="1"/>
  <c r="AB151" i="2"/>
  <c r="M151" i="2"/>
  <c r="V155" i="6" s="1"/>
  <c r="AL150" i="2"/>
  <c r="AC150" i="2"/>
  <c r="AB150" i="2"/>
  <c r="M150" i="2"/>
  <c r="V154" i="6" s="1"/>
  <c r="AL149" i="2"/>
  <c r="AC149" i="2"/>
  <c r="AG149" i="2" s="1"/>
  <c r="AB149" i="2"/>
  <c r="M149" i="2"/>
  <c r="V153" i="6" s="1"/>
  <c r="AL148" i="2"/>
  <c r="AC148" i="2"/>
  <c r="AH148" i="2" s="1"/>
  <c r="AB148" i="2"/>
  <c r="M148" i="2"/>
  <c r="V152" i="6" s="1"/>
  <c r="AL147" i="2"/>
  <c r="AC147" i="2"/>
  <c r="AG147" i="2" s="1"/>
  <c r="AB147" i="2"/>
  <c r="M147" i="2"/>
  <c r="V151" i="6" s="1"/>
  <c r="AL146" i="2"/>
  <c r="AC146" i="2"/>
  <c r="AG146" i="2" s="1"/>
  <c r="AB146" i="2"/>
  <c r="M146" i="2"/>
  <c r="V150" i="6" s="1"/>
  <c r="AL145" i="2"/>
  <c r="AC145" i="2"/>
  <c r="AG145" i="2" s="1"/>
  <c r="AB145" i="2"/>
  <c r="M145" i="2"/>
  <c r="V149" i="6" s="1"/>
  <c r="AL144" i="2"/>
  <c r="AC144" i="2"/>
  <c r="AH144" i="2" s="1"/>
  <c r="AB144" i="2"/>
  <c r="M144" i="2"/>
  <c r="V148" i="6" s="1"/>
  <c r="AL143" i="2"/>
  <c r="AC143" i="2"/>
  <c r="AG143" i="2" s="1"/>
  <c r="AB143" i="2"/>
  <c r="M143" i="2"/>
  <c r="V147" i="6" s="1"/>
  <c r="AL142" i="2"/>
  <c r="AC142" i="2"/>
  <c r="AG142" i="2" s="1"/>
  <c r="AB142" i="2"/>
  <c r="M142" i="2"/>
  <c r="V146" i="6" s="1"/>
  <c r="AL141" i="2"/>
  <c r="AC141" i="2"/>
  <c r="AG141" i="2" s="1"/>
  <c r="AB141" i="2"/>
  <c r="M141" i="2"/>
  <c r="V145" i="6" s="1"/>
  <c r="AL140" i="2"/>
  <c r="AC140" i="2"/>
  <c r="AG140" i="2" s="1"/>
  <c r="AB140" i="2"/>
  <c r="M140" i="2"/>
  <c r="V144" i="6" s="1"/>
  <c r="AL139" i="2"/>
  <c r="AC139" i="2"/>
  <c r="AG139" i="2" s="1"/>
  <c r="AB139" i="2"/>
  <c r="M139" i="2"/>
  <c r="V143" i="6" s="1"/>
  <c r="AL138" i="2"/>
  <c r="AC138" i="2"/>
  <c r="AB138" i="2"/>
  <c r="M138" i="2"/>
  <c r="V142" i="6" s="1"/>
  <c r="AL137" i="2"/>
  <c r="AC137" i="2"/>
  <c r="AB137" i="2"/>
  <c r="M137" i="2"/>
  <c r="V141" i="6" s="1"/>
  <c r="AL136" i="2"/>
  <c r="AC136" i="2"/>
  <c r="AG136" i="2" s="1"/>
  <c r="AB136" i="2"/>
  <c r="M136" i="2"/>
  <c r="V140" i="6" s="1"/>
  <c r="AL135" i="2"/>
  <c r="AC135" i="2"/>
  <c r="AB135" i="2"/>
  <c r="M135" i="2"/>
  <c r="V139" i="6" s="1"/>
  <c r="AL134" i="2"/>
  <c r="AC134" i="2"/>
  <c r="AG134" i="2" s="1"/>
  <c r="AB134" i="2"/>
  <c r="M134" i="2"/>
  <c r="V138" i="6" s="1"/>
  <c r="AL133" i="2"/>
  <c r="AC133" i="2"/>
  <c r="AG133" i="2" s="1"/>
  <c r="AB133" i="2"/>
  <c r="M133" i="2"/>
  <c r="V137" i="6" s="1"/>
  <c r="AL132" i="2"/>
  <c r="AC132" i="2"/>
  <c r="AG132" i="2" s="1"/>
  <c r="AB132" i="2"/>
  <c r="M132" i="2"/>
  <c r="V136" i="6" s="1"/>
  <c r="AL131" i="2"/>
  <c r="AC131" i="2"/>
  <c r="AG131" i="2" s="1"/>
  <c r="AB131" i="2"/>
  <c r="M131" i="2"/>
  <c r="V135" i="6" s="1"/>
  <c r="AL130" i="2"/>
  <c r="AC130" i="2"/>
  <c r="AB130" i="2"/>
  <c r="M130" i="2"/>
  <c r="V134" i="6" s="1"/>
  <c r="AL129" i="2"/>
  <c r="AC129" i="2"/>
  <c r="AB129" i="2"/>
  <c r="M129" i="2"/>
  <c r="V133" i="6" s="1"/>
  <c r="AL128" i="2"/>
  <c r="AC128" i="2"/>
  <c r="AF128" i="2" s="1"/>
  <c r="AB128" i="2"/>
  <c r="M128" i="2"/>
  <c r="V132" i="6" s="1"/>
  <c r="AL127" i="2"/>
  <c r="AC127" i="2"/>
  <c r="AH127" i="2" s="1"/>
  <c r="AB127" i="2"/>
  <c r="M127" i="2"/>
  <c r="V131" i="6" s="1"/>
  <c r="AL126" i="2"/>
  <c r="AC126" i="2"/>
  <c r="AH126" i="2" s="1"/>
  <c r="AB126" i="2"/>
  <c r="M126" i="2"/>
  <c r="V130" i="6" s="1"/>
  <c r="AL125" i="2"/>
  <c r="AC125" i="2"/>
  <c r="AG125" i="2" s="1"/>
  <c r="AB125" i="2"/>
  <c r="M125" i="2"/>
  <c r="V129" i="6" s="1"/>
  <c r="AL124" i="2"/>
  <c r="AC124" i="2"/>
  <c r="AF124" i="2" s="1"/>
  <c r="AB124" i="2"/>
  <c r="M124" i="2"/>
  <c r="V128" i="6" s="1"/>
  <c r="AL123" i="2"/>
  <c r="AC123" i="2"/>
  <c r="AG123" i="2" s="1"/>
  <c r="AB123" i="2"/>
  <c r="M123" i="2"/>
  <c r="V127" i="6" s="1"/>
  <c r="AL122" i="2"/>
  <c r="AC122" i="2"/>
  <c r="AH122" i="2" s="1"/>
  <c r="AB122" i="2"/>
  <c r="M122" i="2"/>
  <c r="V126" i="6" s="1"/>
  <c r="AL121" i="2"/>
  <c r="AC121" i="2"/>
  <c r="AB121" i="2"/>
  <c r="M121" i="2"/>
  <c r="V125" i="6" s="1"/>
  <c r="AL120" i="2"/>
  <c r="AC120" i="2"/>
  <c r="AF120" i="2" s="1"/>
  <c r="AB120" i="2"/>
  <c r="M120" i="2"/>
  <c r="V124" i="6" s="1"/>
  <c r="AL119" i="2"/>
  <c r="AC119" i="2"/>
  <c r="AG119" i="2" s="1"/>
  <c r="AB119" i="2"/>
  <c r="M119" i="2"/>
  <c r="V123" i="6" s="1"/>
  <c r="AL118" i="2"/>
  <c r="AC118" i="2"/>
  <c r="AH118" i="2" s="1"/>
  <c r="AB118" i="2"/>
  <c r="M118" i="2"/>
  <c r="V122" i="6" s="1"/>
  <c r="AL117" i="2"/>
  <c r="AC117" i="2"/>
  <c r="AB117" i="2"/>
  <c r="M117" i="2"/>
  <c r="V121" i="6" s="1"/>
  <c r="AL116" i="2"/>
  <c r="AC116" i="2"/>
  <c r="AF116" i="2" s="1"/>
  <c r="AB116" i="2"/>
  <c r="M116" i="2"/>
  <c r="V120" i="6" s="1"/>
  <c r="AL115" i="2"/>
  <c r="AC115" i="2"/>
  <c r="AG115" i="2" s="1"/>
  <c r="AB115" i="2"/>
  <c r="M115" i="2"/>
  <c r="V119" i="6" s="1"/>
  <c r="AL114" i="2"/>
  <c r="AC114" i="2"/>
  <c r="AH114" i="2" s="1"/>
  <c r="AB114" i="2"/>
  <c r="M114" i="2"/>
  <c r="V118" i="6" s="1"/>
  <c r="AL113" i="2"/>
  <c r="AC113" i="2"/>
  <c r="AG113" i="2" s="1"/>
  <c r="AB113" i="2"/>
  <c r="M113" i="2"/>
  <c r="V117" i="6" s="1"/>
  <c r="AL112" i="2"/>
  <c r="AC112" i="2"/>
  <c r="AF112" i="2" s="1"/>
  <c r="AB112" i="2"/>
  <c r="M112" i="2"/>
  <c r="V116" i="6" s="1"/>
  <c r="AL111" i="2"/>
  <c r="AC111" i="2"/>
  <c r="AG111" i="2" s="1"/>
  <c r="AB111" i="2"/>
  <c r="M111" i="2"/>
  <c r="V115" i="6" s="1"/>
  <c r="AL110" i="2"/>
  <c r="AC110" i="2"/>
  <c r="AH110" i="2" s="1"/>
  <c r="AB110" i="2"/>
  <c r="M110" i="2"/>
  <c r="V114" i="6" s="1"/>
  <c r="AL109" i="2"/>
  <c r="AC109" i="2"/>
  <c r="AB109" i="2"/>
  <c r="M109" i="2"/>
  <c r="V113" i="6" s="1"/>
  <c r="AL108" i="2"/>
  <c r="AC108" i="2"/>
  <c r="AF108" i="2" s="1"/>
  <c r="AB108" i="2"/>
  <c r="M108" i="2"/>
  <c r="V112" i="6" s="1"/>
  <c r="AL107" i="2"/>
  <c r="AC107" i="2"/>
  <c r="AG107" i="2" s="1"/>
  <c r="AB107" i="2"/>
  <c r="M107" i="2"/>
  <c r="AL106" i="2"/>
  <c r="AC106" i="2"/>
  <c r="AH106" i="2" s="1"/>
  <c r="AB106" i="2"/>
  <c r="M106" i="2"/>
  <c r="AL105" i="2"/>
  <c r="AC105" i="2"/>
  <c r="AG105" i="2" s="1"/>
  <c r="AB105" i="2"/>
  <c r="M105" i="2"/>
  <c r="AL104" i="2"/>
  <c r="AC104" i="2"/>
  <c r="AF104" i="2" s="1"/>
  <c r="AB104" i="2"/>
  <c r="M104" i="2"/>
  <c r="AP169" i="6" l="1"/>
  <c r="AP191" i="6"/>
  <c r="U189" i="6"/>
  <c r="AL169" i="6"/>
  <c r="AM165" i="6"/>
  <c r="U118" i="6"/>
  <c r="AJ188" i="6"/>
  <c r="AM170" i="6"/>
  <c r="AL160" i="6"/>
  <c r="AL158" i="6"/>
  <c r="AL156" i="6"/>
  <c r="W183" i="6"/>
  <c r="J183" i="6" s="1"/>
  <c r="U144" i="6"/>
  <c r="AM128" i="6"/>
  <c r="AL142" i="6"/>
  <c r="AL128" i="6"/>
  <c r="AJ156" i="6"/>
  <c r="AM178" i="6"/>
  <c r="AJ170" i="6"/>
  <c r="AL190" i="6"/>
  <c r="W162" i="6"/>
  <c r="J162" i="6" s="1"/>
  <c r="AP160" i="6"/>
  <c r="U157" i="6"/>
  <c r="AL133" i="6"/>
  <c r="AP125" i="6"/>
  <c r="AL189" i="6"/>
  <c r="AJ182" i="6"/>
  <c r="AJ160" i="6"/>
  <c r="W149" i="6"/>
  <c r="J149" i="6" s="1"/>
  <c r="U145" i="6"/>
  <c r="W208" i="6"/>
  <c r="J208" i="6" s="1"/>
  <c r="W194" i="6"/>
  <c r="J194" i="6" s="1"/>
  <c r="U188" i="6"/>
  <c r="AJ173" i="6"/>
  <c r="AJ158" i="6"/>
  <c r="AJ155" i="6"/>
  <c r="W147" i="6"/>
  <c r="J147" i="6" s="1"/>
  <c r="AJ139" i="6"/>
  <c r="AJ130" i="6"/>
  <c r="AP128" i="6"/>
  <c r="AL127" i="6"/>
  <c r="AJ207" i="6"/>
  <c r="AL196" i="6"/>
  <c r="W177" i="6"/>
  <c r="J177" i="6" s="1"/>
  <c r="U173" i="6"/>
  <c r="W159" i="6"/>
  <c r="J159" i="6" s="1"/>
  <c r="AJ127" i="6"/>
  <c r="AL143" i="6"/>
  <c r="U209" i="6"/>
  <c r="AM205" i="6"/>
  <c r="W143" i="6"/>
  <c r="J143" i="6" s="1"/>
  <c r="U178" i="6"/>
  <c r="AM167" i="6"/>
  <c r="AL135" i="6"/>
  <c r="AP210" i="6"/>
  <c r="W193" i="6"/>
  <c r="J193" i="6" s="1"/>
  <c r="W191" i="6"/>
  <c r="J191" i="6" s="1"/>
  <c r="AL183" i="6"/>
  <c r="U165" i="6"/>
  <c r="AP155" i="6"/>
  <c r="AP127" i="6"/>
  <c r="W122" i="6"/>
  <c r="J122" i="6" s="1"/>
  <c r="AM120" i="6"/>
  <c r="U185" i="6"/>
  <c r="W161" i="6"/>
  <c r="J161" i="6" s="1"/>
  <c r="AJ150" i="6"/>
  <c r="AJ199" i="6"/>
  <c r="AJ189" i="6"/>
  <c r="AL180" i="6"/>
  <c r="AJ126" i="6"/>
  <c r="AJ117" i="6"/>
  <c r="U204" i="6"/>
  <c r="AP197" i="6"/>
  <c r="AJ190" i="6"/>
  <c r="AP174" i="6"/>
  <c r="AM168" i="6"/>
  <c r="AL165" i="6"/>
  <c r="AL154" i="6"/>
  <c r="AM151" i="6"/>
  <c r="AJ142" i="6"/>
  <c r="AM134" i="6"/>
  <c r="AP119" i="6"/>
  <c r="AL178" i="6"/>
  <c r="AL197" i="6"/>
  <c r="AJ165" i="6"/>
  <c r="AJ197" i="6"/>
  <c r="AP195" i="6"/>
  <c r="AL174" i="6"/>
  <c r="AP148" i="6"/>
  <c r="AP140" i="6"/>
  <c r="AP136" i="6"/>
  <c r="AM135" i="6"/>
  <c r="W152" i="6"/>
  <c r="J152" i="6" s="1"/>
  <c r="AM149" i="6"/>
  <c r="AM148" i="6"/>
  <c r="AM147" i="6"/>
  <c r="AL146" i="6"/>
  <c r="AM140" i="6"/>
  <c r="AL139" i="6"/>
  <c r="AM136" i="6"/>
  <c r="W132" i="6"/>
  <c r="J132" i="6" s="1"/>
  <c r="AP112" i="6"/>
  <c r="AL199" i="6"/>
  <c r="AJ187" i="6"/>
  <c r="AJ176" i="6"/>
  <c r="AM174" i="6"/>
  <c r="AM138" i="6"/>
  <c r="U202" i="6"/>
  <c r="W198" i="6"/>
  <c r="J198" i="6" s="1"/>
  <c r="AP189" i="6"/>
  <c r="AM188" i="6"/>
  <c r="AP187" i="6"/>
  <c r="AP177" i="6"/>
  <c r="AP176" i="6"/>
  <c r="AL172" i="6"/>
  <c r="AJ169" i="6"/>
  <c r="AP161" i="6"/>
  <c r="AL153" i="6"/>
  <c r="AP150" i="6"/>
  <c r="AJ149" i="6"/>
  <c r="AL148" i="6"/>
  <c r="AL147" i="6"/>
  <c r="AL140" i="6"/>
  <c r="AJ136" i="6"/>
  <c r="AJ135" i="6"/>
  <c r="AP133" i="6"/>
  <c r="AL123" i="6"/>
  <c r="AP117" i="6"/>
  <c r="W206" i="6"/>
  <c r="J206" i="6" s="1"/>
  <c r="AP204" i="6"/>
  <c r="AP199" i="6"/>
  <c r="AL188" i="6"/>
  <c r="W175" i="6"/>
  <c r="J175" i="6" s="1"/>
  <c r="U155" i="6"/>
  <c r="AL150" i="6"/>
  <c r="AJ147" i="6"/>
  <c r="AP126" i="6"/>
  <c r="AF149" i="2"/>
  <c r="AF197" i="2"/>
  <c r="AF107" i="2"/>
  <c r="AF169" i="2"/>
  <c r="AP211" i="6"/>
  <c r="AL211" i="6"/>
  <c r="AM211" i="6"/>
  <c r="AF151" i="2"/>
  <c r="AF163" i="2"/>
  <c r="AH119" i="2"/>
  <c r="AH196" i="2"/>
  <c r="AF165" i="2"/>
  <c r="AH191" i="2"/>
  <c r="AF125" i="2"/>
  <c r="AF177" i="2"/>
  <c r="AM184" i="6"/>
  <c r="AJ184" i="6"/>
  <c r="AL184" i="6"/>
  <c r="AP184" i="6"/>
  <c r="AP159" i="6"/>
  <c r="AL159" i="6"/>
  <c r="AM159" i="6"/>
  <c r="W163" i="6"/>
  <c r="J163" i="6" s="1"/>
  <c r="U163" i="6"/>
  <c r="U134" i="6"/>
  <c r="W134" i="6"/>
  <c r="J134" i="6" s="1"/>
  <c r="AG117" i="2"/>
  <c r="AF117" i="2"/>
  <c r="U201" i="6"/>
  <c r="W201" i="6"/>
  <c r="J201" i="6" s="1"/>
  <c r="AL175" i="6"/>
  <c r="AP175" i="6"/>
  <c r="U170" i="6"/>
  <c r="W170" i="6"/>
  <c r="J170" i="6" s="1"/>
  <c r="W199" i="6"/>
  <c r="J199" i="6" s="1"/>
  <c r="U199" i="6"/>
  <c r="U181" i="6"/>
  <c r="W181" i="6"/>
  <c r="J181" i="6" s="1"/>
  <c r="U151" i="6"/>
  <c r="W151" i="6"/>
  <c r="J151" i="6" s="1"/>
  <c r="AG109" i="2"/>
  <c r="AH109" i="2"/>
  <c r="AG189" i="2"/>
  <c r="AF189" i="2"/>
  <c r="AG167" i="2"/>
  <c r="AF167" i="2"/>
  <c r="AP198" i="6"/>
  <c r="AL182" i="6"/>
  <c r="AL170" i="6"/>
  <c r="W169" i="6"/>
  <c r="J169" i="6" s="1"/>
  <c r="AL138" i="6"/>
  <c r="AL134" i="6"/>
  <c r="W130" i="6"/>
  <c r="J130" i="6" s="1"/>
  <c r="W126" i="6"/>
  <c r="J126" i="6" s="1"/>
  <c r="W113" i="6"/>
  <c r="J113" i="6" s="1"/>
  <c r="AM112" i="6"/>
  <c r="AP139" i="6"/>
  <c r="AJ134" i="6"/>
  <c r="AP130" i="6"/>
  <c r="AL124" i="6"/>
  <c r="AM122" i="6"/>
  <c r="AL116" i="6"/>
  <c r="AL112" i="6"/>
  <c r="AF171" i="2"/>
  <c r="W211" i="6"/>
  <c r="J211" i="6" s="1"/>
  <c r="AL210" i="6"/>
  <c r="AP206" i="6"/>
  <c r="AL205" i="6"/>
  <c r="AP203" i="6"/>
  <c r="AL195" i="6"/>
  <c r="AM194" i="6"/>
  <c r="W167" i="6"/>
  <c r="J167" i="6" s="1"/>
  <c r="AM166" i="6"/>
  <c r="W164" i="6"/>
  <c r="J164" i="6" s="1"/>
  <c r="U153" i="6"/>
  <c r="AL151" i="6"/>
  <c r="AL145" i="6"/>
  <c r="W137" i="6"/>
  <c r="J137" i="6" s="1"/>
  <c r="AL122" i="6"/>
  <c r="AM118" i="6"/>
  <c r="AL115" i="6"/>
  <c r="AL114" i="6"/>
  <c r="AJ210" i="6"/>
  <c r="AL209" i="6"/>
  <c r="AJ205" i="6"/>
  <c r="AM198" i="6"/>
  <c r="AL194" i="6"/>
  <c r="AM173" i="6"/>
  <c r="AL166" i="6"/>
  <c r="AJ162" i="6"/>
  <c r="AP153" i="6"/>
  <c r="AJ145" i="6"/>
  <c r="AL132" i="6"/>
  <c r="W124" i="6"/>
  <c r="J124" i="6" s="1"/>
  <c r="AJ122" i="6"/>
  <c r="AL118" i="6"/>
  <c r="W116" i="6"/>
  <c r="J116" i="6" s="1"/>
  <c r="AJ114" i="6"/>
  <c r="AH187" i="2"/>
  <c r="AL208" i="6"/>
  <c r="AL207" i="6"/>
  <c r="AM204" i="6"/>
  <c r="AL198" i="6"/>
  <c r="AJ194" i="6"/>
  <c r="AL191" i="6"/>
  <c r="AL173" i="6"/>
  <c r="AP172" i="6"/>
  <c r="AJ166" i="6"/>
  <c r="AL149" i="6"/>
  <c r="U146" i="6"/>
  <c r="AJ144" i="6"/>
  <c r="AP138" i="6"/>
  <c r="AJ118" i="6"/>
  <c r="AL203" i="6"/>
  <c r="AJ191" i="6"/>
  <c r="AP145" i="6"/>
  <c r="AH115" i="2"/>
  <c r="AG199" i="2"/>
  <c r="AH199" i="2"/>
  <c r="AH161" i="2"/>
  <c r="AG183" i="2"/>
  <c r="AF183" i="2"/>
  <c r="AH151" i="2"/>
  <c r="AG155" i="2"/>
  <c r="AF155" i="2"/>
  <c r="AG127" i="2"/>
  <c r="AF127" i="2"/>
  <c r="AH149" i="2"/>
  <c r="AG157" i="2"/>
  <c r="AF157" i="2"/>
  <c r="AH200" i="2"/>
  <c r="AF200" i="2"/>
  <c r="AF115" i="2"/>
  <c r="AH117" i="2"/>
  <c r="AG121" i="2"/>
  <c r="AF121" i="2"/>
  <c r="AG129" i="2"/>
  <c r="AF129" i="2"/>
  <c r="AG135" i="2"/>
  <c r="AH135" i="2"/>
  <c r="AG137" i="2"/>
  <c r="AH137" i="2"/>
  <c r="AH153" i="2"/>
  <c r="AF161" i="2"/>
  <c r="AH183" i="2"/>
  <c r="AH171" i="2"/>
  <c r="AH189" i="2"/>
  <c r="AH107" i="2"/>
  <c r="AF139" i="2"/>
  <c r="AH141" i="2"/>
  <c r="AH163" i="2"/>
  <c r="AH165" i="2"/>
  <c r="AH167" i="2"/>
  <c r="AH175" i="2"/>
  <c r="AH177" i="2"/>
  <c r="AF179" i="2"/>
  <c r="AH202" i="2"/>
  <c r="AF203" i="2"/>
  <c r="AF204" i="2"/>
  <c r="AH207" i="2"/>
  <c r="AH139" i="2"/>
  <c r="AH179" i="2"/>
  <c r="AP193" i="6"/>
  <c r="AJ193" i="6"/>
  <c r="AJ192" i="6"/>
  <c r="AM192" i="6"/>
  <c r="U190" i="6"/>
  <c r="W190" i="6"/>
  <c r="J190" i="6" s="1"/>
  <c r="U187" i="6"/>
  <c r="W210" i="6"/>
  <c r="J210" i="6" s="1"/>
  <c r="AP209" i="6"/>
  <c r="W205" i="6"/>
  <c r="J205" i="6" s="1"/>
  <c r="W196" i="6"/>
  <c r="J196" i="6" s="1"/>
  <c r="AL192" i="6"/>
  <c r="U197" i="6"/>
  <c r="AJ208" i="6"/>
  <c r="AM207" i="6"/>
  <c r="W207" i="6"/>
  <c r="J207" i="6" s="1"/>
  <c r="U200" i="6"/>
  <c r="W200" i="6"/>
  <c r="J200" i="6" s="1"/>
  <c r="W187" i="6"/>
  <c r="J187" i="6" s="1"/>
  <c r="AM186" i="6"/>
  <c r="AP186" i="6"/>
  <c r="AL186" i="6"/>
  <c r="AP185" i="6"/>
  <c r="AJ185" i="6"/>
  <c r="AL185" i="6"/>
  <c r="AJ204" i="6"/>
  <c r="U210" i="6"/>
  <c r="AM209" i="6"/>
  <c r="AP208" i="6"/>
  <c r="AM201" i="6"/>
  <c r="U192" i="6"/>
  <c r="W192" i="6"/>
  <c r="J192" i="6" s="1"/>
  <c r="AM190" i="6"/>
  <c r="AJ186" i="6"/>
  <c r="AM196" i="6"/>
  <c r="AJ196" i="6"/>
  <c r="AP201" i="6"/>
  <c r="AJ201" i="6"/>
  <c r="AJ200" i="6"/>
  <c r="AM200" i="6"/>
  <c r="AM193" i="6"/>
  <c r="AP192" i="6"/>
  <c r="W186" i="6"/>
  <c r="J186" i="6" s="1"/>
  <c r="U186" i="6"/>
  <c r="W203" i="6"/>
  <c r="J203" i="6" s="1"/>
  <c r="AL200" i="6"/>
  <c r="AL193" i="6"/>
  <c r="AM203" i="6"/>
  <c r="AM195" i="6"/>
  <c r="W195" i="6"/>
  <c r="J195" i="6" s="1"/>
  <c r="AM183" i="6"/>
  <c r="AP179" i="6"/>
  <c r="AJ178" i="6"/>
  <c r="AJ168" i="6"/>
  <c r="AJ180" i="6"/>
  <c r="AP180" i="6"/>
  <c r="W179" i="6"/>
  <c r="J179" i="6" s="1"/>
  <c r="W154" i="6"/>
  <c r="J154" i="6" s="1"/>
  <c r="U154" i="6"/>
  <c r="U172" i="6"/>
  <c r="U184" i="6"/>
  <c r="W184" i="6"/>
  <c r="J184" i="6" s="1"/>
  <c r="AJ183" i="6"/>
  <c r="W176" i="6"/>
  <c r="J176" i="6" s="1"/>
  <c r="W172" i="6"/>
  <c r="J172" i="6" s="1"/>
  <c r="AJ175" i="6"/>
  <c r="AM175" i="6"/>
  <c r="U182" i="6"/>
  <c r="AP181" i="6"/>
  <c r="AL181" i="6"/>
  <c r="AM181" i="6"/>
  <c r="U180" i="6"/>
  <c r="W180" i="6"/>
  <c r="J180" i="6" s="1"/>
  <c r="AM179" i="6"/>
  <c r="AL179" i="6"/>
  <c r="W174" i="6"/>
  <c r="J174" i="6" s="1"/>
  <c r="AM171" i="6"/>
  <c r="AP171" i="6"/>
  <c r="AJ167" i="6"/>
  <c r="AP167" i="6"/>
  <c r="AM164" i="6"/>
  <c r="AP164" i="6"/>
  <c r="AJ164" i="6"/>
  <c r="AM172" i="6"/>
  <c r="U168" i="6"/>
  <c r="AP163" i="6"/>
  <c r="AJ163" i="6"/>
  <c r="AM163" i="6"/>
  <c r="W171" i="6"/>
  <c r="J171" i="6" s="1"/>
  <c r="W166" i="6"/>
  <c r="J166" i="6" s="1"/>
  <c r="U133" i="6"/>
  <c r="W133" i="6"/>
  <c r="J133" i="6" s="1"/>
  <c r="AM162" i="6"/>
  <c r="AP162" i="6"/>
  <c r="U160" i="6"/>
  <c r="W160" i="6"/>
  <c r="J160" i="6" s="1"/>
  <c r="U156" i="6"/>
  <c r="W156" i="6"/>
  <c r="J156" i="6" s="1"/>
  <c r="AJ159" i="6"/>
  <c r="W158" i="6"/>
  <c r="J158" i="6" s="1"/>
  <c r="AP157" i="6"/>
  <c r="AP142" i="6"/>
  <c r="U139" i="6"/>
  <c r="AM154" i="6"/>
  <c r="AM152" i="6"/>
  <c r="AM144" i="6"/>
  <c r="AP144" i="6"/>
  <c r="AP143" i="6"/>
  <c r="AJ143" i="6"/>
  <c r="AL152" i="6"/>
  <c r="AM157" i="6"/>
  <c r="AP146" i="6"/>
  <c r="AL141" i="6"/>
  <c r="AL157" i="6"/>
  <c r="AJ152" i="6"/>
  <c r="U150" i="6"/>
  <c r="W150" i="6"/>
  <c r="J150" i="6" s="1"/>
  <c r="W138" i="6"/>
  <c r="J138" i="6" s="1"/>
  <c r="U142" i="6"/>
  <c r="W142" i="6"/>
  <c r="J142" i="6" s="1"/>
  <c r="AJ141" i="6"/>
  <c r="AJ137" i="6"/>
  <c r="AL137" i="6"/>
  <c r="AM137" i="6"/>
  <c r="AP154" i="6"/>
  <c r="U148" i="6"/>
  <c r="AM146" i="6"/>
  <c r="W135" i="6"/>
  <c r="J135" i="6" s="1"/>
  <c r="U135" i="6"/>
  <c r="U140" i="6"/>
  <c r="AP131" i="6"/>
  <c r="AJ131" i="6"/>
  <c r="AM131" i="6"/>
  <c r="U117" i="6"/>
  <c r="W117" i="6"/>
  <c r="J117" i="6" s="1"/>
  <c r="U136" i="6"/>
  <c r="U125" i="6"/>
  <c r="W125" i="6"/>
  <c r="J125" i="6" s="1"/>
  <c r="AM113" i="6"/>
  <c r="AP113" i="6"/>
  <c r="AJ113" i="6"/>
  <c r="AM121" i="6"/>
  <c r="AP121" i="6"/>
  <c r="AJ121" i="6"/>
  <c r="AM129" i="6"/>
  <c r="AP129" i="6"/>
  <c r="AJ129" i="6"/>
  <c r="AJ132" i="6"/>
  <c r="W131" i="6"/>
  <c r="J131" i="6" s="1"/>
  <c r="U129" i="6"/>
  <c r="AJ124" i="6"/>
  <c r="AM123" i="6"/>
  <c r="W123" i="6"/>
  <c r="J123" i="6" s="1"/>
  <c r="U121" i="6"/>
  <c r="AJ116" i="6"/>
  <c r="AM115" i="6"/>
  <c r="W115" i="6"/>
  <c r="J115" i="6" s="1"/>
  <c r="AP114" i="6"/>
  <c r="AM133" i="6"/>
  <c r="AP132" i="6"/>
  <c r="AP124" i="6"/>
  <c r="AP116" i="6"/>
  <c r="U128" i="6"/>
  <c r="AJ123" i="6"/>
  <c r="U120" i="6"/>
  <c r="AJ115" i="6"/>
  <c r="U112" i="6"/>
  <c r="W127" i="6"/>
  <c r="J127" i="6" s="1"/>
  <c r="W119" i="6"/>
  <c r="J119" i="6" s="1"/>
  <c r="AF135" i="2"/>
  <c r="AF137" i="2"/>
  <c r="AF175" i="2"/>
  <c r="AF187" i="2"/>
  <c r="AH203" i="2"/>
  <c r="AH206" i="2"/>
  <c r="AF123" i="2"/>
  <c r="AH125" i="2"/>
  <c r="AF133" i="2"/>
  <c r="AF173" i="2"/>
  <c r="AF185" i="2"/>
  <c r="AH195" i="2"/>
  <c r="AF105" i="2"/>
  <c r="AF113" i="2"/>
  <c r="AH105" i="2"/>
  <c r="AF111" i="2"/>
  <c r="AH113" i="2"/>
  <c r="AH123" i="2"/>
  <c r="AF131" i="2"/>
  <c r="AH133" i="2"/>
  <c r="AF145" i="2"/>
  <c r="AF147" i="2"/>
  <c r="AF159" i="2"/>
  <c r="AH173" i="2"/>
  <c r="AH185" i="2"/>
  <c r="AF193" i="2"/>
  <c r="AH111" i="2"/>
  <c r="AH159" i="2"/>
  <c r="AH145" i="2"/>
  <c r="AH147" i="2"/>
  <c r="AF109" i="2"/>
  <c r="AF119" i="2"/>
  <c r="AH121" i="2"/>
  <c r="AF143" i="2"/>
  <c r="AH157" i="2"/>
  <c r="AH169" i="2"/>
  <c r="AF181" i="2"/>
  <c r="AH131" i="2"/>
  <c r="AF141" i="2"/>
  <c r="AH143" i="2"/>
  <c r="AF153" i="2"/>
  <c r="AH181" i="2"/>
  <c r="AG205" i="2"/>
  <c r="AG200" i="2"/>
  <c r="AH201" i="2"/>
  <c r="AG204" i="2"/>
  <c r="AH205" i="2"/>
  <c r="AF207" i="2"/>
  <c r="AF202" i="2"/>
  <c r="AF206" i="2"/>
  <c r="AG201" i="2"/>
  <c r="AG198" i="2"/>
  <c r="AG197" i="2"/>
  <c r="AH198" i="2"/>
  <c r="AF199" i="2"/>
  <c r="AG120" i="2"/>
  <c r="AF150" i="2"/>
  <c r="AH150" i="2"/>
  <c r="AF166" i="2"/>
  <c r="AH166" i="2"/>
  <c r="AF182" i="2"/>
  <c r="AH182" i="2"/>
  <c r="AH104" i="2"/>
  <c r="AF106" i="2"/>
  <c r="AH108" i="2"/>
  <c r="AF110" i="2"/>
  <c r="AH112" i="2"/>
  <c r="AF114" i="2"/>
  <c r="AH116" i="2"/>
  <c r="AF118" i="2"/>
  <c r="AH120" i="2"/>
  <c r="AF122" i="2"/>
  <c r="AH124" i="2"/>
  <c r="AF126" i="2"/>
  <c r="AH128" i="2"/>
  <c r="AH132" i="2"/>
  <c r="AF132" i="2"/>
  <c r="AH140" i="2"/>
  <c r="AF140" i="2"/>
  <c r="AF146" i="2"/>
  <c r="AH146" i="2"/>
  <c r="AF162" i="2"/>
  <c r="AH162" i="2"/>
  <c r="AF178" i="2"/>
  <c r="AH178" i="2"/>
  <c r="AG128" i="2"/>
  <c r="AF138" i="2"/>
  <c r="AH138" i="2"/>
  <c r="AG106" i="2"/>
  <c r="AG110" i="2"/>
  <c r="AG114" i="2"/>
  <c r="AG118" i="2"/>
  <c r="AG122" i="2"/>
  <c r="AG126" i="2"/>
  <c r="AF134" i="2"/>
  <c r="AH134" i="2"/>
  <c r="AF142" i="2"/>
  <c r="AH142" i="2"/>
  <c r="AF158" i="2"/>
  <c r="AH158" i="2"/>
  <c r="AF174" i="2"/>
  <c r="AH174" i="2"/>
  <c r="AF190" i="2"/>
  <c r="AH190" i="2"/>
  <c r="AG104" i="2"/>
  <c r="AG108" i="2"/>
  <c r="AG112" i="2"/>
  <c r="AG116" i="2"/>
  <c r="AG124" i="2"/>
  <c r="AF130" i="2"/>
  <c r="AH130" i="2"/>
  <c r="AH129" i="2"/>
  <c r="AG130" i="2"/>
  <c r="AH136" i="2"/>
  <c r="AF136" i="2"/>
  <c r="AG138" i="2"/>
  <c r="AG150" i="2"/>
  <c r="AF154" i="2"/>
  <c r="AH154" i="2"/>
  <c r="AG166" i="2"/>
  <c r="AF170" i="2"/>
  <c r="AH170" i="2"/>
  <c r="AG182" i="2"/>
  <c r="AF186" i="2"/>
  <c r="AH186" i="2"/>
  <c r="AF194" i="2"/>
  <c r="AH194" i="2"/>
  <c r="AF144" i="2"/>
  <c r="AF148" i="2"/>
  <c r="AF152" i="2"/>
  <c r="AF156" i="2"/>
  <c r="AF160" i="2"/>
  <c r="AF164" i="2"/>
  <c r="AF168" i="2"/>
  <c r="AF172" i="2"/>
  <c r="AF176" i="2"/>
  <c r="AF180" i="2"/>
  <c r="AF184" i="2"/>
  <c r="AF188" i="2"/>
  <c r="AF192" i="2"/>
  <c r="AG193" i="2"/>
  <c r="AF196" i="2"/>
  <c r="AG144" i="2"/>
  <c r="AG148" i="2"/>
  <c r="AG152" i="2"/>
  <c r="AG156" i="2"/>
  <c r="AG160" i="2"/>
  <c r="AG164" i="2"/>
  <c r="AG168" i="2"/>
  <c r="AG172" i="2"/>
  <c r="AG176" i="2"/>
  <c r="AG180" i="2"/>
  <c r="AG184" i="2"/>
  <c r="AG188" i="2"/>
  <c r="AF191" i="2"/>
  <c r="AG192" i="2"/>
  <c r="AF195" i="2"/>
  <c r="M9" i="2" l="1"/>
  <c r="V13" i="6" s="1"/>
  <c r="M10" i="2"/>
  <c r="V14" i="6" s="1"/>
  <c r="M11" i="2"/>
  <c r="M12" i="2"/>
  <c r="M13" i="2"/>
  <c r="V17" i="6" s="1"/>
  <c r="M14" i="2"/>
  <c r="A12" i="6"/>
  <c r="W12" i="6" s="1"/>
  <c r="J12" i="6" s="1"/>
  <c r="B12" i="6"/>
  <c r="C12" i="6"/>
  <c r="E12" i="6"/>
  <c r="AP12" i="6" s="1"/>
  <c r="F12" i="6"/>
  <c r="G12" i="6"/>
  <c r="H12" i="6"/>
  <c r="I12" i="6"/>
  <c r="K12" i="6"/>
  <c r="AH12" i="6"/>
  <c r="AQ12" i="6"/>
  <c r="A13" i="6"/>
  <c r="B13" i="6"/>
  <c r="C13" i="6"/>
  <c r="E13" i="6"/>
  <c r="AM13" i="6" s="1"/>
  <c r="F13" i="6"/>
  <c r="G13" i="6"/>
  <c r="H13" i="6"/>
  <c r="I13" i="6"/>
  <c r="K13" i="6"/>
  <c r="AH13" i="6"/>
  <c r="AQ13" i="6"/>
  <c r="A14" i="6"/>
  <c r="W14" i="6" s="1"/>
  <c r="J14" i="6" s="1"/>
  <c r="B14" i="6"/>
  <c r="C14" i="6"/>
  <c r="E14" i="6"/>
  <c r="AJ14" i="6" s="1"/>
  <c r="F14" i="6"/>
  <c r="G14" i="6"/>
  <c r="H14" i="6"/>
  <c r="I14" i="6"/>
  <c r="K14" i="6"/>
  <c r="AH14" i="6"/>
  <c r="AQ14" i="6"/>
  <c r="A15" i="6"/>
  <c r="B15" i="6"/>
  <c r="C15" i="6"/>
  <c r="E15" i="6"/>
  <c r="F15" i="6"/>
  <c r="G15" i="6"/>
  <c r="H15" i="6"/>
  <c r="I15" i="6"/>
  <c r="K15" i="6"/>
  <c r="AH15" i="6"/>
  <c r="AQ15" i="6"/>
  <c r="A16" i="6"/>
  <c r="W16" i="6" s="1"/>
  <c r="J16" i="6" s="1"/>
  <c r="B16" i="6"/>
  <c r="C16" i="6"/>
  <c r="E16" i="6"/>
  <c r="AJ16" i="6" s="1"/>
  <c r="F16" i="6"/>
  <c r="G16" i="6"/>
  <c r="H16" i="6"/>
  <c r="I16" i="6"/>
  <c r="K16" i="6"/>
  <c r="AH16" i="6"/>
  <c r="AQ16" i="6"/>
  <c r="A17" i="6"/>
  <c r="B17" i="6"/>
  <c r="C17" i="6"/>
  <c r="E17" i="6"/>
  <c r="AM17" i="6" s="1"/>
  <c r="F17" i="6"/>
  <c r="G17" i="6"/>
  <c r="H17" i="6"/>
  <c r="I17" i="6"/>
  <c r="K17" i="6"/>
  <c r="AH17" i="6"/>
  <c r="AQ17" i="6"/>
  <c r="A18" i="6"/>
  <c r="W18" i="6" s="1"/>
  <c r="J18" i="6" s="1"/>
  <c r="B18" i="6"/>
  <c r="C18" i="6"/>
  <c r="E18" i="6"/>
  <c r="F18" i="6"/>
  <c r="G18" i="6"/>
  <c r="H18" i="6"/>
  <c r="I18" i="6"/>
  <c r="K18" i="6"/>
  <c r="AH18" i="6"/>
  <c r="AQ18" i="6"/>
  <c r="AH19" i="6"/>
  <c r="AQ19" i="6"/>
  <c r="AH20" i="6"/>
  <c r="AQ20" i="6"/>
  <c r="AH21" i="6"/>
  <c r="AQ21" i="6"/>
  <c r="AH22" i="6"/>
  <c r="AQ22" i="6"/>
  <c r="AH23" i="6"/>
  <c r="AQ23" i="6"/>
  <c r="AH24" i="6"/>
  <c r="AQ24" i="6"/>
  <c r="AH25" i="6"/>
  <c r="AQ25" i="6"/>
  <c r="AH26" i="6"/>
  <c r="AQ26" i="6"/>
  <c r="AH27" i="6"/>
  <c r="AQ27" i="6"/>
  <c r="AH28" i="6"/>
  <c r="AQ28" i="6"/>
  <c r="AH29" i="6"/>
  <c r="AQ29" i="6"/>
  <c r="AH30" i="6"/>
  <c r="AQ30" i="6"/>
  <c r="AH31" i="6"/>
  <c r="AQ31" i="6"/>
  <c r="AH32" i="6"/>
  <c r="AQ32" i="6"/>
  <c r="AH33" i="6"/>
  <c r="AQ33" i="6"/>
  <c r="AH34" i="6"/>
  <c r="AQ34" i="6"/>
  <c r="AH35" i="6"/>
  <c r="AQ35" i="6"/>
  <c r="AH36" i="6"/>
  <c r="AQ36" i="6"/>
  <c r="AH37" i="6"/>
  <c r="AQ37" i="6"/>
  <c r="AH38" i="6"/>
  <c r="AQ38" i="6"/>
  <c r="AH39" i="6"/>
  <c r="AQ39" i="6"/>
  <c r="AH40" i="6"/>
  <c r="AQ40" i="6"/>
  <c r="AH41" i="6"/>
  <c r="AQ41" i="6"/>
  <c r="AH42" i="6"/>
  <c r="AQ42" i="6"/>
  <c r="AH43" i="6"/>
  <c r="AQ43" i="6"/>
  <c r="AH44" i="6"/>
  <c r="AQ44" i="6"/>
  <c r="AH45" i="6"/>
  <c r="AQ45" i="6"/>
  <c r="AH46" i="6"/>
  <c r="AQ46" i="6"/>
  <c r="AH47" i="6"/>
  <c r="AQ47" i="6"/>
  <c r="AH48" i="6"/>
  <c r="AQ48" i="6"/>
  <c r="AH49" i="6"/>
  <c r="AQ49" i="6"/>
  <c r="AH50" i="6"/>
  <c r="AQ50" i="6"/>
  <c r="AH51" i="6"/>
  <c r="AQ51" i="6"/>
  <c r="AH52" i="6"/>
  <c r="AQ52" i="6"/>
  <c r="AH53" i="6"/>
  <c r="AQ53" i="6"/>
  <c r="AH54" i="6"/>
  <c r="AQ54" i="6"/>
  <c r="AH55" i="6"/>
  <c r="AQ55" i="6"/>
  <c r="AH56" i="6"/>
  <c r="AQ56" i="6"/>
  <c r="AH57" i="6"/>
  <c r="AQ57" i="6"/>
  <c r="AH58" i="6"/>
  <c r="AQ58" i="6"/>
  <c r="AH59" i="6"/>
  <c r="AQ59" i="6"/>
  <c r="AH60" i="6"/>
  <c r="AQ60" i="6"/>
  <c r="AH61" i="6"/>
  <c r="AQ61" i="6"/>
  <c r="AH62" i="6"/>
  <c r="AQ62" i="6"/>
  <c r="AH63" i="6"/>
  <c r="AQ63" i="6"/>
  <c r="AH64" i="6"/>
  <c r="AQ64" i="6"/>
  <c r="AH65" i="6"/>
  <c r="AQ65" i="6"/>
  <c r="AH66" i="6"/>
  <c r="AQ66" i="6"/>
  <c r="AH67" i="6"/>
  <c r="AQ67" i="6"/>
  <c r="AH68" i="6"/>
  <c r="AQ68" i="6"/>
  <c r="AH69" i="6"/>
  <c r="AQ69" i="6"/>
  <c r="AH70" i="6"/>
  <c r="AQ70" i="6"/>
  <c r="AH71" i="6"/>
  <c r="AQ71" i="6"/>
  <c r="AH72" i="6"/>
  <c r="AQ72" i="6"/>
  <c r="AH73" i="6"/>
  <c r="AQ73" i="6"/>
  <c r="AH74" i="6"/>
  <c r="AQ74" i="6"/>
  <c r="AH75" i="6"/>
  <c r="AQ75" i="6"/>
  <c r="AH76" i="6"/>
  <c r="AQ76" i="6"/>
  <c r="AH77" i="6"/>
  <c r="AQ77" i="6"/>
  <c r="AH78" i="6"/>
  <c r="AQ78" i="6"/>
  <c r="AH79" i="6"/>
  <c r="AQ79" i="6"/>
  <c r="AH80" i="6"/>
  <c r="AQ80" i="6"/>
  <c r="AH81" i="6"/>
  <c r="AQ81" i="6"/>
  <c r="AH82" i="6"/>
  <c r="AQ82" i="6"/>
  <c r="AH83" i="6"/>
  <c r="AQ83" i="6"/>
  <c r="AH84" i="6"/>
  <c r="AQ84" i="6"/>
  <c r="AH85" i="6"/>
  <c r="AQ85" i="6"/>
  <c r="AH86" i="6"/>
  <c r="AQ86" i="6"/>
  <c r="AH87" i="6"/>
  <c r="AQ87" i="6"/>
  <c r="AH88" i="6"/>
  <c r="AQ88" i="6"/>
  <c r="AH89" i="6"/>
  <c r="AQ89" i="6"/>
  <c r="AH90" i="6"/>
  <c r="AQ90" i="6"/>
  <c r="AH91" i="6"/>
  <c r="AQ91" i="6"/>
  <c r="AH92" i="6"/>
  <c r="AQ92" i="6"/>
  <c r="AH93" i="6"/>
  <c r="AQ93" i="6"/>
  <c r="AH94" i="6"/>
  <c r="AQ94" i="6"/>
  <c r="AH95" i="6"/>
  <c r="AQ95" i="6"/>
  <c r="AH96" i="6"/>
  <c r="AQ96" i="6"/>
  <c r="AH97" i="6"/>
  <c r="AQ97" i="6"/>
  <c r="AH98" i="6"/>
  <c r="AQ98" i="6"/>
  <c r="AH99" i="6"/>
  <c r="AQ99" i="6"/>
  <c r="AH100" i="6"/>
  <c r="AQ100" i="6"/>
  <c r="AH101" i="6"/>
  <c r="AQ101" i="6"/>
  <c r="AH102" i="6"/>
  <c r="AQ102" i="6"/>
  <c r="AH103" i="6"/>
  <c r="AQ103" i="6"/>
  <c r="AH104" i="6"/>
  <c r="AQ104" i="6"/>
  <c r="AH105" i="6"/>
  <c r="AQ105" i="6"/>
  <c r="AH106" i="6"/>
  <c r="AQ106" i="6"/>
  <c r="AH107" i="6"/>
  <c r="AQ107" i="6"/>
  <c r="AH108" i="6"/>
  <c r="AQ108" i="6"/>
  <c r="AH109" i="6"/>
  <c r="AQ109" i="6"/>
  <c r="AH110" i="6"/>
  <c r="AQ110" i="6"/>
  <c r="AH111" i="6"/>
  <c r="AQ111" i="6"/>
  <c r="AK4" i="6" l="1"/>
  <c r="AT4" i="6"/>
  <c r="AJ12" i="6"/>
  <c r="AL13" i="6"/>
  <c r="AL12" i="6"/>
  <c r="AJ17" i="6"/>
  <c r="AL17" i="6"/>
  <c r="AL14" i="6"/>
  <c r="AM12" i="6"/>
  <c r="AP17" i="6"/>
  <c r="AP14" i="6"/>
  <c r="AP16" i="6"/>
  <c r="W13" i="6"/>
  <c r="J13" i="6" s="1"/>
  <c r="AP18" i="6"/>
  <c r="AL18" i="6"/>
  <c r="AJ15" i="6"/>
  <c r="AM15" i="6"/>
  <c r="AP15" i="6"/>
  <c r="AL15" i="6"/>
  <c r="AM16" i="6"/>
  <c r="AL16" i="6"/>
  <c r="AM18" i="6"/>
  <c r="W15" i="6"/>
  <c r="J15" i="6" s="1"/>
  <c r="AJ13" i="6"/>
  <c r="AJ18" i="6"/>
  <c r="W17" i="6"/>
  <c r="J17" i="6" s="1"/>
  <c r="AM14" i="6"/>
  <c r="AP13" i="6"/>
  <c r="D6" i="1" l="1"/>
  <c r="K19" i="6" l="1"/>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8" i="6" l="1"/>
  <c r="A18" i="14"/>
  <c r="A13" i="14"/>
  <c r="A14" i="14"/>
  <c r="A15" i="14"/>
  <c r="A16" i="14"/>
  <c r="A12" i="14"/>
  <c r="D22" i="14" l="1" a="1"/>
  <c r="D22" i="14" s="1"/>
  <c r="A23" i="14" l="1"/>
  <c r="A24" i="14"/>
  <c r="D23" i="14"/>
  <c r="D24" i="14" l="1"/>
  <c r="N5" i="6" s="1"/>
  <c r="Z8" i="6" s="1"/>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F8" i="6" l="1"/>
  <c r="D25" i="14"/>
  <c r="B29" i="1"/>
  <c r="B31" i="1"/>
  <c r="G5" i="6" s="1"/>
  <c r="C1" i="14" l="1"/>
  <c r="V15" i="6"/>
  <c r="V16" i="6"/>
  <c r="V18" i="6"/>
  <c r="M15" i="2"/>
  <c r="V19" i="6" s="1"/>
  <c r="M16" i="2"/>
  <c r="V20" i="6" s="1"/>
  <c r="Y144" i="6" l="1"/>
  <c r="L144" i="6"/>
  <c r="Y160" i="6"/>
  <c r="L160" i="6"/>
  <c r="Y155" i="6"/>
  <c r="L155" i="6"/>
  <c r="Y132" i="6"/>
  <c r="L132" i="6"/>
  <c r="L154" i="6"/>
  <c r="Y154" i="6"/>
  <c r="Y152" i="6"/>
  <c r="L152" i="6"/>
  <c r="Y164" i="6"/>
  <c r="L164" i="6"/>
  <c r="Y139" i="6"/>
  <c r="L139" i="6"/>
  <c r="Y146" i="6"/>
  <c r="L146" i="6"/>
  <c r="L122" i="6"/>
  <c r="Y122" i="6"/>
  <c r="Y195" i="6"/>
  <c r="L195" i="6"/>
  <c r="Y113" i="6"/>
  <c r="L113" i="6"/>
  <c r="L145" i="6"/>
  <c r="Y145" i="6"/>
  <c r="L150" i="6"/>
  <c r="Y150" i="6"/>
  <c r="L172" i="6"/>
  <c r="Y172" i="6"/>
  <c r="Y119" i="6"/>
  <c r="L119" i="6"/>
  <c r="L143" i="6"/>
  <c r="Y143" i="6"/>
  <c r="L190" i="6"/>
  <c r="Y190" i="6"/>
  <c r="L125" i="6"/>
  <c r="Y125" i="6"/>
  <c r="L114" i="6"/>
  <c r="Y114" i="6"/>
  <c r="L168" i="6"/>
  <c r="Y168" i="6"/>
  <c r="Y165" i="6"/>
  <c r="L165" i="6"/>
  <c r="L170" i="6"/>
  <c r="Y170" i="6"/>
  <c r="Y207" i="6"/>
  <c r="L207" i="6"/>
  <c r="L191" i="6"/>
  <c r="Y191" i="6"/>
  <c r="L148" i="6"/>
  <c r="Y148" i="6"/>
  <c r="L136" i="6"/>
  <c r="Y136" i="6"/>
  <c r="Y138" i="6"/>
  <c r="L138" i="6"/>
  <c r="Y175" i="6"/>
  <c r="L175" i="6"/>
  <c r="Y134" i="6"/>
  <c r="L134" i="6"/>
  <c r="Y181" i="6"/>
  <c r="L181" i="6"/>
  <c r="Y184" i="6"/>
  <c r="L184" i="6"/>
  <c r="Y135" i="6"/>
  <c r="L135" i="6"/>
  <c r="L141" i="6"/>
  <c r="Y141" i="6"/>
  <c r="Y126" i="6"/>
  <c r="L126" i="6"/>
  <c r="L117" i="6"/>
  <c r="Y117" i="6"/>
  <c r="L169" i="6"/>
  <c r="Y169" i="6"/>
  <c r="L200" i="6"/>
  <c r="Y200" i="6"/>
  <c r="L118" i="6"/>
  <c r="Y118" i="6"/>
  <c r="L120" i="6"/>
  <c r="Y120" i="6"/>
  <c r="L156" i="6"/>
  <c r="Y156" i="6"/>
  <c r="Y112" i="6"/>
  <c r="L112" i="6"/>
  <c r="L142" i="6"/>
  <c r="Y142" i="6"/>
  <c r="Y174" i="6"/>
  <c r="L174" i="6"/>
  <c r="L128" i="6"/>
  <c r="Y128" i="6"/>
  <c r="Y211" i="6"/>
  <c r="L211" i="6"/>
  <c r="Y196" i="6"/>
  <c r="L196" i="6"/>
  <c r="Y149" i="6"/>
  <c r="L149" i="6"/>
  <c r="Y167" i="6"/>
  <c r="L167" i="6"/>
  <c r="Y124" i="6"/>
  <c r="L124" i="6"/>
  <c r="Y131" i="6"/>
  <c r="L131" i="6"/>
  <c r="Y210" i="6"/>
  <c r="L210" i="6"/>
  <c r="Y201" i="6"/>
  <c r="L201" i="6"/>
  <c r="L137" i="6"/>
  <c r="Y137" i="6"/>
  <c r="Y194" i="6"/>
  <c r="L194" i="6"/>
  <c r="Y192" i="6"/>
  <c r="L192" i="6"/>
  <c r="L206" i="6"/>
  <c r="Y206" i="6"/>
  <c r="L203" i="6"/>
  <c r="Y203" i="6"/>
  <c r="L162" i="6"/>
  <c r="Y162" i="6"/>
  <c r="Y158" i="6"/>
  <c r="L158" i="6"/>
  <c r="Y208" i="6"/>
  <c r="L208" i="6"/>
  <c r="Y147" i="6"/>
  <c r="L147" i="6"/>
  <c r="L178" i="6"/>
  <c r="Y178" i="6"/>
  <c r="Y193" i="6"/>
  <c r="L193" i="6"/>
  <c r="Y173" i="6"/>
  <c r="L173" i="6"/>
  <c r="Y185" i="6"/>
  <c r="L185" i="6"/>
  <c r="Y209" i="6"/>
  <c r="L209" i="6"/>
  <c r="L140" i="6"/>
  <c r="Y140" i="6"/>
  <c r="Y183" i="6"/>
  <c r="L183" i="6"/>
  <c r="Y159" i="6"/>
  <c r="L159" i="6"/>
  <c r="Y123" i="6"/>
  <c r="L123" i="6"/>
  <c r="L205" i="6"/>
  <c r="Y205" i="6"/>
  <c r="L121" i="6"/>
  <c r="Y121" i="6"/>
  <c r="Y161" i="6"/>
  <c r="L161" i="6"/>
  <c r="Y130" i="6"/>
  <c r="L130" i="6"/>
  <c r="L202" i="6"/>
  <c r="Y202" i="6"/>
  <c r="L204" i="6"/>
  <c r="Y204" i="6"/>
  <c r="Y163" i="6"/>
  <c r="L163" i="6"/>
  <c r="Y186" i="6"/>
  <c r="L186" i="6"/>
  <c r="L166" i="6"/>
  <c r="Y166" i="6"/>
  <c r="L179" i="6"/>
  <c r="Y179" i="6"/>
  <c r="Y151" i="6"/>
  <c r="L151" i="6"/>
  <c r="L176" i="6"/>
  <c r="Y176" i="6"/>
  <c r="Y198" i="6"/>
  <c r="L198" i="6"/>
  <c r="Y115" i="6"/>
  <c r="L115" i="6"/>
  <c r="L197" i="6"/>
  <c r="Y197" i="6"/>
  <c r="L180" i="6"/>
  <c r="Y180" i="6"/>
  <c r="Y116" i="6"/>
  <c r="L116" i="6"/>
  <c r="L182" i="6"/>
  <c r="Y182" i="6"/>
  <c r="Y187" i="6"/>
  <c r="L187" i="6"/>
  <c r="L199" i="6"/>
  <c r="Y199" i="6"/>
  <c r="L189" i="6"/>
  <c r="Y189" i="6"/>
  <c r="Y188" i="6"/>
  <c r="L188" i="6"/>
  <c r="Y127" i="6"/>
  <c r="L127" i="6"/>
  <c r="L157" i="6"/>
  <c r="Y157" i="6"/>
  <c r="L133" i="6"/>
  <c r="Y133" i="6"/>
  <c r="Y171" i="6"/>
  <c r="L171" i="6"/>
  <c r="L153" i="6"/>
  <c r="Y153" i="6"/>
  <c r="Y129" i="6"/>
  <c r="L129" i="6"/>
  <c r="L177" i="6"/>
  <c r="Y177" i="6"/>
  <c r="L14" i="6"/>
  <c r="Y14" i="6"/>
  <c r="Y17" i="6"/>
  <c r="L17" i="6"/>
  <c r="L12" i="6"/>
  <c r="Y12" i="6"/>
  <c r="Y16" i="6"/>
  <c r="L16" i="6"/>
  <c r="Y15" i="6"/>
  <c r="L15" i="6"/>
  <c r="Y18" i="6"/>
  <c r="L18" i="6"/>
  <c r="L13" i="6"/>
  <c r="Y13"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8" i="6" l="1"/>
  <c r="Z116" i="6"/>
  <c r="AB116" i="6" s="1"/>
  <c r="AA116" i="6"/>
  <c r="AC116" i="6"/>
  <c r="AC198" i="6"/>
  <c r="AA198" i="6"/>
  <c r="Z198" i="6"/>
  <c r="AB198" i="6" s="1"/>
  <c r="AC193" i="6"/>
  <c r="AA193" i="6"/>
  <c r="Z193" i="6"/>
  <c r="AB193" i="6" s="1"/>
  <c r="Z158" i="6"/>
  <c r="AB158" i="6" s="1"/>
  <c r="AA158" i="6"/>
  <c r="AC158" i="6"/>
  <c r="Z192" i="6"/>
  <c r="AB192" i="6" s="1"/>
  <c r="AA192" i="6"/>
  <c r="AC192" i="6"/>
  <c r="Z210" i="6"/>
  <c r="AB210" i="6" s="1"/>
  <c r="AA210" i="6"/>
  <c r="AC210" i="6"/>
  <c r="AC149" i="6"/>
  <c r="Z149" i="6"/>
  <c r="AB149" i="6" s="1"/>
  <c r="AA149" i="6"/>
  <c r="AA174" i="6"/>
  <c r="AC174" i="6"/>
  <c r="Z174" i="6"/>
  <c r="AB174" i="6" s="1"/>
  <c r="AA184" i="6"/>
  <c r="AC184" i="6"/>
  <c r="Z184" i="6"/>
  <c r="AB184" i="6" s="1"/>
  <c r="AA138" i="6"/>
  <c r="Z138" i="6"/>
  <c r="AB138" i="6" s="1"/>
  <c r="AC138" i="6"/>
  <c r="Z207" i="6"/>
  <c r="AB207" i="6" s="1"/>
  <c r="AA207" i="6"/>
  <c r="AC207" i="6"/>
  <c r="Z119" i="6"/>
  <c r="AB119" i="6" s="1"/>
  <c r="AC119" i="6"/>
  <c r="AA119" i="6"/>
  <c r="Z113" i="6"/>
  <c r="AB113" i="6" s="1"/>
  <c r="AA113" i="6"/>
  <c r="AC113" i="6"/>
  <c r="AC139" i="6"/>
  <c r="Z139" i="6"/>
  <c r="AB139" i="6" s="1"/>
  <c r="AA139" i="6"/>
  <c r="Z132" i="6"/>
  <c r="AB132" i="6" s="1"/>
  <c r="AA132" i="6"/>
  <c r="AC132" i="6"/>
  <c r="Z177" i="6"/>
  <c r="AB177" i="6" s="1"/>
  <c r="AA177" i="6"/>
  <c r="AC177" i="6"/>
  <c r="AC133" i="6"/>
  <c r="Z133" i="6"/>
  <c r="AB133" i="6" s="1"/>
  <c r="AA133" i="6"/>
  <c r="AA189" i="6"/>
  <c r="AC189" i="6"/>
  <c r="Z189" i="6"/>
  <c r="AB189" i="6" s="1"/>
  <c r="AA166" i="6"/>
  <c r="Z166" i="6"/>
  <c r="AB166" i="6" s="1"/>
  <c r="AC166" i="6"/>
  <c r="Z202" i="6"/>
  <c r="AB202" i="6" s="1"/>
  <c r="AA202" i="6"/>
  <c r="AC202" i="6"/>
  <c r="AC205" i="6"/>
  <c r="Z205" i="6"/>
  <c r="AB205" i="6" s="1"/>
  <c r="AA205" i="6"/>
  <c r="AC140" i="6"/>
  <c r="Z140" i="6"/>
  <c r="AB140" i="6" s="1"/>
  <c r="AA140" i="6"/>
  <c r="Z120" i="6"/>
  <c r="AB120" i="6" s="1"/>
  <c r="AA120" i="6"/>
  <c r="AC120" i="6"/>
  <c r="Z117" i="6"/>
  <c r="AB117" i="6" s="1"/>
  <c r="AA117" i="6"/>
  <c r="AC117" i="6"/>
  <c r="AC114" i="6"/>
  <c r="Z114" i="6"/>
  <c r="AB114" i="6" s="1"/>
  <c r="AA114" i="6"/>
  <c r="AC196" i="6"/>
  <c r="AA196" i="6"/>
  <c r="Z196" i="6"/>
  <c r="AB196" i="6" s="1"/>
  <c r="AA164" i="6"/>
  <c r="Z164" i="6"/>
  <c r="AB164" i="6" s="1"/>
  <c r="AC164" i="6"/>
  <c r="AC155" i="6"/>
  <c r="Z155" i="6"/>
  <c r="AB155" i="6" s="1"/>
  <c r="AA155" i="6"/>
  <c r="AA130" i="6"/>
  <c r="Z130" i="6"/>
  <c r="AB130" i="6" s="1"/>
  <c r="AC130" i="6"/>
  <c r="AC194" i="6"/>
  <c r="AA194" i="6"/>
  <c r="Z194" i="6"/>
  <c r="AB194" i="6" s="1"/>
  <c r="AA157" i="6"/>
  <c r="Z157" i="6"/>
  <c r="AB157" i="6" s="1"/>
  <c r="AC157" i="6"/>
  <c r="AA199" i="6"/>
  <c r="Z199" i="6"/>
  <c r="AB199" i="6" s="1"/>
  <c r="AC199" i="6"/>
  <c r="AC180" i="6"/>
  <c r="Z180" i="6"/>
  <c r="AB180" i="6" s="1"/>
  <c r="AA180" i="6"/>
  <c r="AA176" i="6"/>
  <c r="AC176" i="6"/>
  <c r="Z176" i="6"/>
  <c r="AB176" i="6" s="1"/>
  <c r="Z178" i="6"/>
  <c r="AB178" i="6" s="1"/>
  <c r="AA178" i="6"/>
  <c r="AC178" i="6"/>
  <c r="AC162" i="6"/>
  <c r="Z162" i="6"/>
  <c r="AB162" i="6" s="1"/>
  <c r="AA162" i="6"/>
  <c r="Z142" i="6"/>
  <c r="AB142" i="6" s="1"/>
  <c r="AA142" i="6"/>
  <c r="AC142" i="6"/>
  <c r="Z118" i="6"/>
  <c r="AB118" i="6" s="1"/>
  <c r="AA118" i="6"/>
  <c r="AC118" i="6"/>
  <c r="AA136" i="6"/>
  <c r="Z136" i="6"/>
  <c r="AB136" i="6" s="1"/>
  <c r="AC136" i="6"/>
  <c r="Z170" i="6"/>
  <c r="AB170" i="6" s="1"/>
  <c r="AA170" i="6"/>
  <c r="AC170" i="6"/>
  <c r="AA125" i="6"/>
  <c r="AC125" i="6"/>
  <c r="Z125" i="6"/>
  <c r="AB125" i="6" s="1"/>
  <c r="AA172" i="6"/>
  <c r="Z172" i="6"/>
  <c r="AB172" i="6" s="1"/>
  <c r="AC172" i="6"/>
  <c r="AA181" i="6"/>
  <c r="AC181" i="6"/>
  <c r="Z181" i="6"/>
  <c r="AB181" i="6" s="1"/>
  <c r="AA127" i="6"/>
  <c r="AC127" i="6"/>
  <c r="Z127" i="6"/>
  <c r="AB127" i="6" s="1"/>
  <c r="AC187" i="6"/>
  <c r="AA187" i="6"/>
  <c r="Z187" i="6"/>
  <c r="AB187" i="6" s="1"/>
  <c r="AC151" i="6"/>
  <c r="AA151" i="6"/>
  <c r="Z151" i="6"/>
  <c r="AB151" i="6" s="1"/>
  <c r="Z163" i="6"/>
  <c r="AB163" i="6" s="1"/>
  <c r="AC163" i="6"/>
  <c r="AA163" i="6"/>
  <c r="AC161" i="6"/>
  <c r="AA161" i="6"/>
  <c r="Z161" i="6"/>
  <c r="AB161" i="6" s="1"/>
  <c r="AC159" i="6"/>
  <c r="AA159" i="6"/>
  <c r="Z159" i="6"/>
  <c r="AB159" i="6" s="1"/>
  <c r="AA185" i="6"/>
  <c r="AC185" i="6"/>
  <c r="Z185" i="6"/>
  <c r="AB185" i="6" s="1"/>
  <c r="Z147" i="6"/>
  <c r="AB147" i="6" s="1"/>
  <c r="AA147" i="6"/>
  <c r="AC147" i="6"/>
  <c r="Z124" i="6"/>
  <c r="AB124" i="6" s="1"/>
  <c r="AA124" i="6"/>
  <c r="AC124" i="6"/>
  <c r="AC211" i="6"/>
  <c r="Z211" i="6"/>
  <c r="AB211" i="6" s="1"/>
  <c r="AA211" i="6"/>
  <c r="Z112" i="6"/>
  <c r="AB112" i="6" s="1"/>
  <c r="AA112" i="6"/>
  <c r="AC112" i="6"/>
  <c r="Z134" i="6"/>
  <c r="AB134" i="6" s="1"/>
  <c r="AA134" i="6"/>
  <c r="AC134" i="6"/>
  <c r="AC165" i="6"/>
  <c r="AA165" i="6"/>
  <c r="Z165" i="6"/>
  <c r="AB165" i="6" s="1"/>
  <c r="Z152" i="6"/>
  <c r="AB152" i="6" s="1"/>
  <c r="AA152" i="6"/>
  <c r="AC152" i="6"/>
  <c r="AA160" i="6"/>
  <c r="AC160" i="6"/>
  <c r="Z160" i="6"/>
  <c r="AB160" i="6" s="1"/>
  <c r="AC209" i="6"/>
  <c r="Z209" i="6"/>
  <c r="AB209" i="6" s="1"/>
  <c r="AA209" i="6"/>
  <c r="Z153" i="6"/>
  <c r="AB153" i="6" s="1"/>
  <c r="AA153" i="6"/>
  <c r="AC153" i="6"/>
  <c r="AC197" i="6"/>
  <c r="AA197" i="6"/>
  <c r="Z197" i="6"/>
  <c r="AB197" i="6" s="1"/>
  <c r="AA203" i="6"/>
  <c r="Z203" i="6"/>
  <c r="AB203" i="6" s="1"/>
  <c r="AC203" i="6"/>
  <c r="AC137" i="6"/>
  <c r="Z137" i="6"/>
  <c r="AB137" i="6" s="1"/>
  <c r="AA137" i="6"/>
  <c r="AA200" i="6"/>
  <c r="AC200" i="6"/>
  <c r="Z200" i="6"/>
  <c r="AB200" i="6" s="1"/>
  <c r="Z141" i="6"/>
  <c r="AB141" i="6" s="1"/>
  <c r="AA141" i="6"/>
  <c r="AC141" i="6"/>
  <c r="Z148" i="6"/>
  <c r="AB148" i="6" s="1"/>
  <c r="AA148" i="6"/>
  <c r="AC148" i="6"/>
  <c r="AA190" i="6"/>
  <c r="AC190" i="6"/>
  <c r="Z190" i="6"/>
  <c r="AB190" i="6" s="1"/>
  <c r="Z150" i="6"/>
  <c r="AB150" i="6" s="1"/>
  <c r="AA150" i="6"/>
  <c r="AC150" i="6"/>
  <c r="AC122" i="6"/>
  <c r="Z122" i="6"/>
  <c r="AB122" i="6" s="1"/>
  <c r="AA122" i="6"/>
  <c r="AC129" i="6"/>
  <c r="Z129" i="6"/>
  <c r="AB129" i="6" s="1"/>
  <c r="AA129" i="6"/>
  <c r="AA186" i="6"/>
  <c r="Z186" i="6"/>
  <c r="AB186" i="6" s="1"/>
  <c r="AC186" i="6"/>
  <c r="AA171" i="6"/>
  <c r="AC171" i="6"/>
  <c r="Z171" i="6"/>
  <c r="AB171" i="6" s="1"/>
  <c r="AA188" i="6"/>
  <c r="Z188" i="6"/>
  <c r="AB188" i="6" s="1"/>
  <c r="AC188" i="6"/>
  <c r="AA115" i="6"/>
  <c r="Z115" i="6"/>
  <c r="AB115" i="6" s="1"/>
  <c r="AC115" i="6"/>
  <c r="Z183" i="6"/>
  <c r="AB183" i="6" s="1"/>
  <c r="AC183" i="6"/>
  <c r="AA183" i="6"/>
  <c r="Z173" i="6"/>
  <c r="AB173" i="6" s="1"/>
  <c r="AA173" i="6"/>
  <c r="AC173" i="6"/>
  <c r="Z208" i="6"/>
  <c r="AB208" i="6" s="1"/>
  <c r="AA208" i="6"/>
  <c r="AC208" i="6"/>
  <c r="Z201" i="6"/>
  <c r="AB201" i="6" s="1"/>
  <c r="AC201" i="6"/>
  <c r="AA201" i="6"/>
  <c r="AA167" i="6"/>
  <c r="Z167" i="6"/>
  <c r="AB167" i="6" s="1"/>
  <c r="AC167" i="6"/>
  <c r="Z135" i="6"/>
  <c r="AB135" i="6" s="1"/>
  <c r="AA135" i="6"/>
  <c r="AC135" i="6"/>
  <c r="AC175" i="6"/>
  <c r="AA175" i="6"/>
  <c r="Z175" i="6"/>
  <c r="AB175" i="6" s="1"/>
  <c r="AA146" i="6"/>
  <c r="Z146" i="6"/>
  <c r="AB146" i="6" s="1"/>
  <c r="AC146" i="6"/>
  <c r="AC144" i="6"/>
  <c r="AA144" i="6"/>
  <c r="Z144" i="6"/>
  <c r="AB144" i="6" s="1"/>
  <c r="AA123" i="6"/>
  <c r="AC123" i="6"/>
  <c r="Z123" i="6"/>
  <c r="AB123" i="6" s="1"/>
  <c r="Z131" i="6"/>
  <c r="AB131" i="6" s="1"/>
  <c r="AA131" i="6"/>
  <c r="AC131" i="6"/>
  <c r="Z126" i="6"/>
  <c r="AB126" i="6" s="1"/>
  <c r="AA126" i="6"/>
  <c r="AC126" i="6"/>
  <c r="Z195" i="6"/>
  <c r="AB195" i="6" s="1"/>
  <c r="AA195" i="6"/>
  <c r="AC195" i="6"/>
  <c r="AA182" i="6"/>
  <c r="AC182" i="6"/>
  <c r="Z182" i="6"/>
  <c r="AB182" i="6" s="1"/>
  <c r="AA179" i="6"/>
  <c r="AC179" i="6"/>
  <c r="Z179" i="6"/>
  <c r="AB179" i="6" s="1"/>
  <c r="AC204" i="6"/>
  <c r="Z204" i="6"/>
  <c r="AB204" i="6" s="1"/>
  <c r="AA204" i="6"/>
  <c r="Z121" i="6"/>
  <c r="AB121" i="6" s="1"/>
  <c r="AA121" i="6"/>
  <c r="AC121" i="6"/>
  <c r="AA206" i="6"/>
  <c r="Z206" i="6"/>
  <c r="AB206" i="6" s="1"/>
  <c r="AC206" i="6"/>
  <c r="AA128" i="6"/>
  <c r="AC128" i="6"/>
  <c r="Z128" i="6"/>
  <c r="AB128" i="6" s="1"/>
  <c r="Z156" i="6"/>
  <c r="AB156" i="6" s="1"/>
  <c r="AA156" i="6"/>
  <c r="AC156" i="6"/>
  <c r="AA169" i="6"/>
  <c r="AC169" i="6"/>
  <c r="Z169" i="6"/>
  <c r="AB169" i="6" s="1"/>
  <c r="AC191" i="6"/>
  <c r="Z191" i="6"/>
  <c r="AB191" i="6" s="1"/>
  <c r="AA191" i="6"/>
  <c r="AA168" i="6"/>
  <c r="Z168" i="6"/>
  <c r="AB168" i="6" s="1"/>
  <c r="AC168" i="6"/>
  <c r="Z143" i="6"/>
  <c r="AB143" i="6" s="1"/>
  <c r="AC143" i="6"/>
  <c r="AA143" i="6"/>
  <c r="AA145" i="6"/>
  <c r="AC145" i="6"/>
  <c r="Z145" i="6"/>
  <c r="AB145" i="6" s="1"/>
  <c r="AA154" i="6"/>
  <c r="Z154" i="6"/>
  <c r="AB154" i="6" s="1"/>
  <c r="AC154" i="6"/>
  <c r="Z16" i="6"/>
  <c r="AC16" i="6"/>
  <c r="Z13" i="6"/>
  <c r="AC13" i="6"/>
  <c r="Z12" i="6"/>
  <c r="AC12" i="6"/>
  <c r="Z18" i="6"/>
  <c r="AC18" i="6"/>
  <c r="Z17" i="6"/>
  <c r="AC17" i="6"/>
  <c r="AC15" i="6"/>
  <c r="Z15" i="6"/>
  <c r="AC14" i="6"/>
  <c r="Z14" i="6"/>
  <c r="C1" i="6"/>
  <c r="C1" i="2" l="1"/>
  <c r="V12" i="6" l="1"/>
  <c r="Y2" i="2" l="1"/>
  <c r="Y202" i="2" l="1"/>
  <c r="Y199" i="2"/>
  <c r="Y196" i="2"/>
  <c r="Y188" i="2"/>
  <c r="Y181" i="2"/>
  <c r="Y176" i="2"/>
  <c r="Y164" i="2"/>
  <c r="Y143" i="2"/>
  <c r="Y138" i="2"/>
  <c r="Y126" i="2"/>
  <c r="Y119" i="2"/>
  <c r="Y116" i="2"/>
  <c r="Y109" i="2"/>
  <c r="Y118" i="2"/>
  <c r="Y111" i="2"/>
  <c r="Y108" i="2"/>
  <c r="Y105" i="2"/>
  <c r="Y148" i="2"/>
  <c r="Y162" i="2"/>
  <c r="Y207" i="2"/>
  <c r="Y204" i="2"/>
  <c r="Y190" i="2"/>
  <c r="Y183" i="2"/>
  <c r="Y178" i="2"/>
  <c r="Y171" i="2"/>
  <c r="Y169" i="2"/>
  <c r="Y166" i="2"/>
  <c r="Y157" i="2"/>
  <c r="Y152" i="2"/>
  <c r="Y128" i="2"/>
  <c r="Y121" i="2"/>
  <c r="Y154" i="2"/>
  <c r="Y147" i="2"/>
  <c r="Y145" i="2"/>
  <c r="Y142" i="2"/>
  <c r="Y140" i="2"/>
  <c r="Y131" i="2"/>
  <c r="Y124" i="2"/>
  <c r="Y117" i="2"/>
  <c r="Y191" i="2"/>
  <c r="Y150" i="2"/>
  <c r="Y141" i="2"/>
  <c r="Y201" i="2"/>
  <c r="Y198" i="2"/>
  <c r="Y193" i="2"/>
  <c r="Y180" i="2"/>
  <c r="Y159" i="2"/>
  <c r="Y134" i="2"/>
  <c r="Y132" i="2"/>
  <c r="Y129" i="2"/>
  <c r="Y195" i="2"/>
  <c r="Y185" i="2"/>
  <c r="Y182" i="2"/>
  <c r="Y173" i="2"/>
  <c r="Y168" i="2"/>
  <c r="Y156" i="2"/>
  <c r="Y133" i="2"/>
  <c r="Y123" i="2"/>
  <c r="Y120" i="2"/>
  <c r="Y113" i="2"/>
  <c r="Y104" i="2"/>
  <c r="Y205" i="2"/>
  <c r="Y194" i="2"/>
  <c r="Y189" i="2"/>
  <c r="Y186" i="2"/>
  <c r="Y179" i="2"/>
  <c r="Y177" i="2"/>
  <c r="Y174" i="2"/>
  <c r="Y167" i="2"/>
  <c r="Y114" i="2"/>
  <c r="Y106" i="2"/>
  <c r="Y206" i="2"/>
  <c r="Y192" i="2"/>
  <c r="Y187" i="2"/>
  <c r="Y175" i="2"/>
  <c r="Y170" i="2"/>
  <c r="Y163" i="2"/>
  <c r="Y161" i="2"/>
  <c r="Y158" i="2"/>
  <c r="Y149" i="2"/>
  <c r="Y144" i="2"/>
  <c r="Y137" i="2"/>
  <c r="Y135" i="2"/>
  <c r="Y130" i="2"/>
  <c r="Y125" i="2"/>
  <c r="Y110" i="2"/>
  <c r="Y127" i="2"/>
  <c r="Y107" i="2"/>
  <c r="Y155" i="2"/>
  <c r="Y153" i="2"/>
  <c r="Y136" i="2"/>
  <c r="Y203" i="2"/>
  <c r="Y200" i="2"/>
  <c r="Y197" i="2"/>
  <c r="Y184" i="2"/>
  <c r="Y172" i="2"/>
  <c r="Y151" i="2"/>
  <c r="Y146" i="2"/>
  <c r="Y122" i="2"/>
  <c r="Y115" i="2"/>
  <c r="Y112" i="2"/>
  <c r="Y165" i="2"/>
  <c r="Y160" i="2"/>
  <c r="Y139" i="2"/>
  <c r="N6"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AO195" i="6" l="1"/>
  <c r="AO188" i="6"/>
  <c r="AO131" i="6"/>
  <c r="AO162" i="6"/>
  <c r="AO198" i="6"/>
  <c r="AO172" i="6"/>
  <c r="AO163" i="6"/>
  <c r="AO121" i="6"/>
  <c r="AO125" i="6"/>
  <c r="AO187" i="6"/>
  <c r="AO115" i="6"/>
  <c r="AO168" i="6"/>
  <c r="AO210" i="6"/>
  <c r="AO147" i="6"/>
  <c r="AO169" i="6"/>
  <c r="AO201" i="6"/>
  <c r="AO114" i="6"/>
  <c r="AO165" i="6"/>
  <c r="AO118" i="6"/>
  <c r="AO209" i="6"/>
  <c r="AO177" i="6"/>
  <c r="AO184" i="6"/>
  <c r="AO128" i="6"/>
  <c r="AO132" i="6"/>
  <c r="AO194" i="6"/>
  <c r="AO122" i="6"/>
  <c r="AO180" i="6"/>
  <c r="AO143" i="6"/>
  <c r="AO138" i="6"/>
  <c r="AO182" i="6"/>
  <c r="AO164" i="6"/>
  <c r="AO116" i="6"/>
  <c r="AO204" i="6"/>
  <c r="AO129" i="6"/>
  <c r="AO167" i="6"/>
  <c r="AO171" i="6"/>
  <c r="AO186" i="6"/>
  <c r="AO197" i="6"/>
  <c r="AO135" i="6"/>
  <c r="AO156" i="6"/>
  <c r="AO208" i="6"/>
  <c r="AO113" i="6"/>
  <c r="AO185" i="6"/>
  <c r="AO193" i="6"/>
  <c r="AO112" i="6"/>
  <c r="AO119" i="6"/>
  <c r="AO207" i="6"/>
  <c r="AO134" i="6"/>
  <c r="AO174" i="6"/>
  <c r="AO178" i="6"/>
  <c r="AO117" i="6"/>
  <c r="AO189" i="6"/>
  <c r="AO202" i="6"/>
  <c r="AO144" i="6"/>
  <c r="AO161" i="6"/>
  <c r="AO211" i="6"/>
  <c r="AO120" i="6"/>
  <c r="AO192" i="6"/>
  <c r="AO176" i="6"/>
  <c r="AO160" i="6"/>
  <c r="AO158" i="6"/>
  <c r="AO126" i="6"/>
  <c r="AO140" i="6"/>
  <c r="AO139" i="6"/>
  <c r="AO179" i="6"/>
  <c r="AO181" i="6"/>
  <c r="AO124" i="6"/>
  <c r="AO199" i="6"/>
  <c r="AO205" i="6"/>
  <c r="AO146" i="6"/>
  <c r="AO170" i="6"/>
  <c r="AO166" i="6"/>
  <c r="AO123" i="6"/>
  <c r="AO200" i="6"/>
  <c r="AO153" i="6"/>
  <c r="AO150" i="6"/>
  <c r="AO157" i="6"/>
  <c r="AO141" i="6"/>
  <c r="AO191" i="6"/>
  <c r="AO183" i="6"/>
  <c r="AO127" i="6"/>
  <c r="AO133" i="6"/>
  <c r="AO145" i="6"/>
  <c r="AO149" i="6"/>
  <c r="AO173" i="6"/>
  <c r="AO152" i="6"/>
  <c r="AO130" i="6"/>
  <c r="AO203" i="6"/>
  <c r="AO155" i="6"/>
  <c r="AO159" i="6"/>
  <c r="AO148" i="6"/>
  <c r="AO196" i="6"/>
  <c r="AO190" i="6"/>
  <c r="AO137" i="6"/>
  <c r="AO136" i="6"/>
  <c r="AO154" i="6"/>
  <c r="AO151" i="6"/>
  <c r="AO175" i="6"/>
  <c r="AO142" i="6"/>
  <c r="AO206" i="6"/>
  <c r="AP64" i="6"/>
  <c r="AJ64" i="6"/>
  <c r="AM64" i="6"/>
  <c r="AL64" i="6"/>
  <c r="AL105" i="6"/>
  <c r="AP105" i="6"/>
  <c r="AJ105" i="6"/>
  <c r="AM105" i="6"/>
  <c r="AJ97" i="6"/>
  <c r="AL97" i="6"/>
  <c r="AM97" i="6"/>
  <c r="AP97" i="6"/>
  <c r="AM89" i="6"/>
  <c r="AP89" i="6"/>
  <c r="AJ89" i="6"/>
  <c r="AL89" i="6"/>
  <c r="AL81" i="6"/>
  <c r="AM81" i="6"/>
  <c r="AP81" i="6"/>
  <c r="AJ81" i="6"/>
  <c r="AL73" i="6"/>
  <c r="AM73" i="6"/>
  <c r="AP73" i="6"/>
  <c r="AJ73" i="6"/>
  <c r="AL65" i="6"/>
  <c r="AM65" i="6"/>
  <c r="AP65" i="6"/>
  <c r="AJ65" i="6"/>
  <c r="AL57" i="6"/>
  <c r="AM57" i="6"/>
  <c r="AP57" i="6"/>
  <c r="AJ57" i="6"/>
  <c r="AJ49" i="6"/>
  <c r="AL49" i="6"/>
  <c r="AM49" i="6"/>
  <c r="AP49" i="6"/>
  <c r="AP41" i="6"/>
  <c r="AJ41" i="6"/>
  <c r="AM41" i="6"/>
  <c r="AL41" i="6"/>
  <c r="AJ33" i="6"/>
  <c r="AL33" i="6"/>
  <c r="AM33" i="6"/>
  <c r="AP33" i="6"/>
  <c r="AP25" i="6"/>
  <c r="AJ25" i="6"/>
  <c r="AM25" i="6"/>
  <c r="AL25" i="6"/>
  <c r="AP80" i="6"/>
  <c r="AM80" i="6"/>
  <c r="AJ80" i="6"/>
  <c r="AL80" i="6"/>
  <c r="AM32" i="6"/>
  <c r="AP32" i="6"/>
  <c r="AL32" i="6"/>
  <c r="AJ32" i="6"/>
  <c r="AJ111" i="6"/>
  <c r="AL111" i="6"/>
  <c r="AM111" i="6"/>
  <c r="AP111" i="6"/>
  <c r="AL103" i="6"/>
  <c r="AM103" i="6"/>
  <c r="AP103" i="6"/>
  <c r="AJ103" i="6"/>
  <c r="AL95" i="6"/>
  <c r="AM95" i="6"/>
  <c r="AP95" i="6"/>
  <c r="AJ95" i="6"/>
  <c r="AJ87" i="6"/>
  <c r="AL87" i="6"/>
  <c r="AP87" i="6"/>
  <c r="AM87" i="6"/>
  <c r="AJ79" i="6"/>
  <c r="AL79" i="6"/>
  <c r="AP79" i="6"/>
  <c r="AM79" i="6"/>
  <c r="AJ71" i="6"/>
  <c r="AL71" i="6"/>
  <c r="AM71" i="6"/>
  <c r="AP71" i="6"/>
  <c r="AJ63" i="6"/>
  <c r="AL63" i="6"/>
  <c r="AM63" i="6"/>
  <c r="AP63" i="6"/>
  <c r="AJ55" i="6"/>
  <c r="AL55" i="6"/>
  <c r="AM55" i="6"/>
  <c r="AP55" i="6"/>
  <c r="AP47" i="6"/>
  <c r="AJ47" i="6"/>
  <c r="AM47" i="6"/>
  <c r="AL47" i="6"/>
  <c r="AJ39" i="6"/>
  <c r="AL39" i="6"/>
  <c r="AM39" i="6"/>
  <c r="AP39" i="6"/>
  <c r="AP31" i="6"/>
  <c r="AJ31" i="6"/>
  <c r="AL31" i="6"/>
  <c r="AM31" i="6"/>
  <c r="AJ23" i="6"/>
  <c r="AL23" i="6"/>
  <c r="AM23" i="6"/>
  <c r="AP23" i="6"/>
  <c r="AP72" i="6"/>
  <c r="AJ72" i="6"/>
  <c r="AM72" i="6"/>
  <c r="AL72" i="6"/>
  <c r="AL110" i="6"/>
  <c r="AM110" i="6"/>
  <c r="AP110" i="6"/>
  <c r="AJ110" i="6"/>
  <c r="AJ94" i="6"/>
  <c r="AL94" i="6"/>
  <c r="AP94" i="6"/>
  <c r="AM94" i="6"/>
  <c r="AJ86" i="6"/>
  <c r="AL86" i="6"/>
  <c r="AM86" i="6"/>
  <c r="AP86" i="6"/>
  <c r="AJ78" i="6"/>
  <c r="AL78" i="6"/>
  <c r="AM78" i="6"/>
  <c r="AP78" i="6"/>
  <c r="AJ70" i="6"/>
  <c r="AL70" i="6"/>
  <c r="AM70" i="6"/>
  <c r="AP70" i="6"/>
  <c r="AJ62" i="6"/>
  <c r="AL62" i="6"/>
  <c r="AM62" i="6"/>
  <c r="AP62" i="6"/>
  <c r="AL54" i="6"/>
  <c r="AM54" i="6"/>
  <c r="AP54" i="6"/>
  <c r="AJ54" i="6"/>
  <c r="AJ46" i="6"/>
  <c r="AL46" i="6"/>
  <c r="AM46" i="6"/>
  <c r="AP46" i="6"/>
  <c r="AM38" i="6"/>
  <c r="AP38" i="6"/>
  <c r="AL38" i="6"/>
  <c r="AJ38" i="6"/>
  <c r="AJ30" i="6"/>
  <c r="AL30" i="6"/>
  <c r="AM30" i="6"/>
  <c r="AP30" i="6"/>
  <c r="AP22" i="6"/>
  <c r="AJ22" i="6"/>
  <c r="AM22" i="6"/>
  <c r="AL22" i="6"/>
  <c r="AJ104" i="6"/>
  <c r="AL104" i="6"/>
  <c r="AM104" i="6"/>
  <c r="AP104" i="6"/>
  <c r="AP56" i="6"/>
  <c r="AJ56" i="6"/>
  <c r="AL56" i="6"/>
  <c r="AM56" i="6"/>
  <c r="AJ101" i="6"/>
  <c r="AL101" i="6"/>
  <c r="AM101" i="6"/>
  <c r="AP101" i="6"/>
  <c r="AM85" i="6"/>
  <c r="AP85" i="6"/>
  <c r="AJ85" i="6"/>
  <c r="AL85" i="6"/>
  <c r="AL77" i="6"/>
  <c r="AM77" i="6"/>
  <c r="AP77" i="6"/>
  <c r="AJ77" i="6"/>
  <c r="AL69" i="6"/>
  <c r="AM69" i="6"/>
  <c r="AP69" i="6"/>
  <c r="AJ69" i="6"/>
  <c r="AL61" i="6"/>
  <c r="AM61" i="6"/>
  <c r="AP61" i="6"/>
  <c r="AJ61" i="6"/>
  <c r="AP53" i="6"/>
  <c r="AJ53" i="6"/>
  <c r="AM53" i="6"/>
  <c r="AL53" i="6"/>
  <c r="AL45" i="6"/>
  <c r="AM45" i="6"/>
  <c r="AP45" i="6"/>
  <c r="AJ45" i="6"/>
  <c r="AJ37" i="6"/>
  <c r="AL37" i="6"/>
  <c r="AM37" i="6"/>
  <c r="AP37" i="6"/>
  <c r="AM29" i="6"/>
  <c r="AP29" i="6"/>
  <c r="AL29" i="6"/>
  <c r="AJ29" i="6"/>
  <c r="AJ21" i="6"/>
  <c r="AL21" i="6"/>
  <c r="AM21" i="6"/>
  <c r="AP21" i="6"/>
  <c r="AJ40" i="6"/>
  <c r="AL40" i="6"/>
  <c r="AM40" i="6"/>
  <c r="AP40" i="6"/>
  <c r="AP109" i="6"/>
  <c r="AJ109" i="6"/>
  <c r="AL109" i="6"/>
  <c r="AM109" i="6"/>
  <c r="AJ108" i="6"/>
  <c r="AL108" i="6"/>
  <c r="AM108" i="6"/>
  <c r="AP108" i="6"/>
  <c r="AJ100" i="6"/>
  <c r="AL100" i="6"/>
  <c r="AM100" i="6"/>
  <c r="AP100" i="6"/>
  <c r="AP92" i="6"/>
  <c r="AM92" i="6"/>
  <c r="AJ92" i="6"/>
  <c r="AL92" i="6"/>
  <c r="AP84" i="6"/>
  <c r="AM84" i="6"/>
  <c r="AJ84" i="6"/>
  <c r="AL84" i="6"/>
  <c r="AP76" i="6"/>
  <c r="AJ76" i="6"/>
  <c r="AM76" i="6"/>
  <c r="AL76" i="6"/>
  <c r="AP68" i="6"/>
  <c r="AJ68" i="6"/>
  <c r="AM68" i="6"/>
  <c r="AL68" i="6"/>
  <c r="AP60" i="6"/>
  <c r="AJ60" i="6"/>
  <c r="AM60" i="6"/>
  <c r="AL60" i="6"/>
  <c r="AJ52" i="6"/>
  <c r="AL52" i="6"/>
  <c r="AM52" i="6"/>
  <c r="AP52" i="6"/>
  <c r="AP44" i="6"/>
  <c r="AJ44" i="6"/>
  <c r="AL44" i="6"/>
  <c r="AM44" i="6"/>
  <c r="AJ36" i="6"/>
  <c r="AL36" i="6"/>
  <c r="AM36" i="6"/>
  <c r="AP36" i="6"/>
  <c r="AJ28" i="6"/>
  <c r="AL28" i="6"/>
  <c r="AM28" i="6"/>
  <c r="AP28" i="6"/>
  <c r="AJ20" i="6"/>
  <c r="AL20" i="6"/>
  <c r="AM20" i="6"/>
  <c r="AP20" i="6"/>
  <c r="AJ96" i="6"/>
  <c r="AL96" i="6"/>
  <c r="AM96" i="6"/>
  <c r="AP96" i="6"/>
  <c r="AJ48" i="6"/>
  <c r="AL48" i="6"/>
  <c r="AM48" i="6"/>
  <c r="AP48" i="6"/>
  <c r="AL102" i="6"/>
  <c r="AP102" i="6"/>
  <c r="AJ102" i="6"/>
  <c r="AM102" i="6"/>
  <c r="AJ107" i="6"/>
  <c r="AL107" i="6"/>
  <c r="AM107" i="6"/>
  <c r="AP107" i="6"/>
  <c r="AL99" i="6"/>
  <c r="AM99" i="6"/>
  <c r="AP99" i="6"/>
  <c r="AJ99" i="6"/>
  <c r="AL91" i="6"/>
  <c r="AP91" i="6"/>
  <c r="AJ91" i="6"/>
  <c r="AM91" i="6"/>
  <c r="AJ83" i="6"/>
  <c r="AL83" i="6"/>
  <c r="AP83" i="6"/>
  <c r="AM83" i="6"/>
  <c r="AJ75" i="6"/>
  <c r="AL75" i="6"/>
  <c r="AM75" i="6"/>
  <c r="AP75" i="6"/>
  <c r="AJ67" i="6"/>
  <c r="AL67" i="6"/>
  <c r="AM67" i="6"/>
  <c r="AP67" i="6"/>
  <c r="AJ59" i="6"/>
  <c r="AL59" i="6"/>
  <c r="AM59" i="6"/>
  <c r="AP59" i="6"/>
  <c r="AJ51" i="6"/>
  <c r="AL51" i="6"/>
  <c r="AM51" i="6"/>
  <c r="AP51" i="6"/>
  <c r="AJ43" i="6"/>
  <c r="AL43" i="6"/>
  <c r="AM43" i="6"/>
  <c r="AP43" i="6"/>
  <c r="AM35" i="6"/>
  <c r="AP35" i="6"/>
  <c r="AL35" i="6"/>
  <c r="AJ35" i="6"/>
  <c r="AJ27" i="6"/>
  <c r="AL27" i="6"/>
  <c r="AM27" i="6"/>
  <c r="AP27" i="6"/>
  <c r="AP19" i="6"/>
  <c r="AJ19" i="6"/>
  <c r="AM19" i="6"/>
  <c r="AL19" i="6"/>
  <c r="AP88" i="6"/>
  <c r="AM88" i="6"/>
  <c r="AJ88" i="6"/>
  <c r="AL88" i="6"/>
  <c r="AJ24" i="6"/>
  <c r="AL24" i="6"/>
  <c r="AM24" i="6"/>
  <c r="AP24" i="6"/>
  <c r="AM93" i="6"/>
  <c r="AJ93" i="6"/>
  <c r="AL93" i="6"/>
  <c r="AP93" i="6"/>
  <c r="AL106" i="6"/>
  <c r="AM106" i="6"/>
  <c r="AP106" i="6"/>
  <c r="AJ106" i="6"/>
  <c r="AL98" i="6"/>
  <c r="AP98" i="6"/>
  <c r="AJ98" i="6"/>
  <c r="AM98" i="6"/>
  <c r="AJ90" i="6"/>
  <c r="AL90" i="6"/>
  <c r="AM90" i="6"/>
  <c r="AP90" i="6"/>
  <c r="AJ82" i="6"/>
  <c r="AL82" i="6"/>
  <c r="AM82" i="6"/>
  <c r="AP82" i="6"/>
  <c r="AJ74" i="6"/>
  <c r="AL74" i="6"/>
  <c r="AM74" i="6"/>
  <c r="AP74" i="6"/>
  <c r="AJ66" i="6"/>
  <c r="AL66" i="6"/>
  <c r="AM66" i="6"/>
  <c r="AP66" i="6"/>
  <c r="AJ58" i="6"/>
  <c r="AL58" i="6"/>
  <c r="AM58" i="6"/>
  <c r="AP58" i="6"/>
  <c r="AP50" i="6"/>
  <c r="AJ50" i="6"/>
  <c r="AM50" i="6"/>
  <c r="AL50" i="6"/>
  <c r="AJ42" i="6"/>
  <c r="AL42" i="6"/>
  <c r="AM42" i="6"/>
  <c r="AP42" i="6"/>
  <c r="AP34" i="6"/>
  <c r="AJ34" i="6"/>
  <c r="AL34" i="6"/>
  <c r="AM34" i="6"/>
  <c r="AL26" i="6"/>
  <c r="AM26" i="6"/>
  <c r="AP26" i="6"/>
  <c r="AJ26" i="6"/>
  <c r="B27" i="1"/>
  <c r="M17" i="2"/>
  <c r="V21" i="6" s="1"/>
  <c r="M18" i="2"/>
  <c r="V22" i="6" s="1"/>
  <c r="M19" i="2"/>
  <c r="V23" i="6" s="1"/>
  <c r="M20" i="2"/>
  <c r="V24" i="6" s="1"/>
  <c r="M21" i="2"/>
  <c r="V25" i="6" s="1"/>
  <c r="M22" i="2"/>
  <c r="V26" i="6" s="1"/>
  <c r="M23" i="2"/>
  <c r="V27" i="6" s="1"/>
  <c r="M24" i="2"/>
  <c r="V28" i="6" s="1"/>
  <c r="M25" i="2"/>
  <c r="V29" i="6" s="1"/>
  <c r="M26" i="2"/>
  <c r="V30" i="6" s="1"/>
  <c r="M27" i="2"/>
  <c r="V31" i="6" s="1"/>
  <c r="M28" i="2"/>
  <c r="V32" i="6" s="1"/>
  <c r="M29" i="2"/>
  <c r="V33" i="6" s="1"/>
  <c r="M30" i="2"/>
  <c r="V34" i="6" s="1"/>
  <c r="M31" i="2"/>
  <c r="V35" i="6" s="1"/>
  <c r="M32" i="2"/>
  <c r="V36" i="6" s="1"/>
  <c r="M33" i="2"/>
  <c r="V37" i="6" s="1"/>
  <c r="M34" i="2"/>
  <c r="V38" i="6" s="1"/>
  <c r="M35" i="2"/>
  <c r="V39" i="6" s="1"/>
  <c r="M36" i="2"/>
  <c r="V40" i="6" s="1"/>
  <c r="M37" i="2"/>
  <c r="V41" i="6" s="1"/>
  <c r="M38" i="2"/>
  <c r="V42" i="6" s="1"/>
  <c r="M39" i="2"/>
  <c r="V43" i="6" s="1"/>
  <c r="M40" i="2"/>
  <c r="V44" i="6" s="1"/>
  <c r="M41" i="2"/>
  <c r="V45" i="6" s="1"/>
  <c r="M42" i="2"/>
  <c r="V46" i="6" s="1"/>
  <c r="M43" i="2"/>
  <c r="V47" i="6" s="1"/>
  <c r="M44" i="2"/>
  <c r="V48" i="6" s="1"/>
  <c r="M45" i="2"/>
  <c r="V49" i="6" s="1"/>
  <c r="M46" i="2"/>
  <c r="V50" i="6" s="1"/>
  <c r="M47" i="2"/>
  <c r="V51" i="6" s="1"/>
  <c r="M48" i="2"/>
  <c r="V52" i="6" s="1"/>
  <c r="M49" i="2"/>
  <c r="V53" i="6" s="1"/>
  <c r="M50" i="2"/>
  <c r="V54" i="6" s="1"/>
  <c r="M51" i="2"/>
  <c r="V55" i="6" s="1"/>
  <c r="M52" i="2"/>
  <c r="V56" i="6" s="1"/>
  <c r="M53" i="2"/>
  <c r="V57" i="6" s="1"/>
  <c r="M54" i="2"/>
  <c r="V58" i="6" s="1"/>
  <c r="M55" i="2"/>
  <c r="V59" i="6" s="1"/>
  <c r="M56" i="2"/>
  <c r="V60" i="6" s="1"/>
  <c r="M57" i="2"/>
  <c r="V61" i="6" s="1"/>
  <c r="M58" i="2"/>
  <c r="V62" i="6" s="1"/>
  <c r="M59" i="2"/>
  <c r="V63" i="6" s="1"/>
  <c r="M60" i="2"/>
  <c r="V64" i="6" s="1"/>
  <c r="M61" i="2"/>
  <c r="V65" i="6" s="1"/>
  <c r="M62" i="2"/>
  <c r="V66" i="6" s="1"/>
  <c r="M63" i="2"/>
  <c r="V67" i="6" s="1"/>
  <c r="M64" i="2"/>
  <c r="V68" i="6" s="1"/>
  <c r="M65" i="2"/>
  <c r="V69" i="6" s="1"/>
  <c r="M66" i="2"/>
  <c r="V70" i="6" s="1"/>
  <c r="M67" i="2"/>
  <c r="V71" i="6" s="1"/>
  <c r="M68" i="2"/>
  <c r="V72" i="6" s="1"/>
  <c r="M69" i="2"/>
  <c r="V73" i="6" s="1"/>
  <c r="M70" i="2"/>
  <c r="V74" i="6" s="1"/>
  <c r="M71" i="2"/>
  <c r="V75" i="6" s="1"/>
  <c r="M72" i="2"/>
  <c r="V76" i="6" s="1"/>
  <c r="M73" i="2"/>
  <c r="V77" i="6" s="1"/>
  <c r="M74" i="2"/>
  <c r="V78" i="6" s="1"/>
  <c r="M75" i="2"/>
  <c r="V79" i="6" s="1"/>
  <c r="M76" i="2"/>
  <c r="V80" i="6" s="1"/>
  <c r="M77" i="2"/>
  <c r="V81" i="6" s="1"/>
  <c r="M78" i="2"/>
  <c r="V82" i="6" s="1"/>
  <c r="M79" i="2"/>
  <c r="V83" i="6" s="1"/>
  <c r="M80" i="2"/>
  <c r="V84" i="6" s="1"/>
  <c r="M81" i="2"/>
  <c r="V85" i="6" s="1"/>
  <c r="M82" i="2"/>
  <c r="V86" i="6" s="1"/>
  <c r="M83" i="2"/>
  <c r="V87" i="6" s="1"/>
  <c r="M84" i="2"/>
  <c r="V88" i="6" s="1"/>
  <c r="M85" i="2"/>
  <c r="V89" i="6" s="1"/>
  <c r="M86" i="2"/>
  <c r="V90" i="6" s="1"/>
  <c r="M87" i="2"/>
  <c r="V91" i="6" s="1"/>
  <c r="M88" i="2"/>
  <c r="V92" i="6" s="1"/>
  <c r="M89" i="2"/>
  <c r="V93" i="6" s="1"/>
  <c r="M90" i="2"/>
  <c r="V94" i="6" s="1"/>
  <c r="M91" i="2"/>
  <c r="V95" i="6" s="1"/>
  <c r="M92" i="2"/>
  <c r="V96" i="6" s="1"/>
  <c r="M93" i="2"/>
  <c r="V97" i="6" s="1"/>
  <c r="M94" i="2"/>
  <c r="V98" i="6" s="1"/>
  <c r="M95" i="2"/>
  <c r="V99" i="6" s="1"/>
  <c r="M96" i="2"/>
  <c r="V100" i="6" s="1"/>
  <c r="M97" i="2"/>
  <c r="V101" i="6" s="1"/>
  <c r="M98" i="2"/>
  <c r="V102" i="6" s="1"/>
  <c r="M99" i="2"/>
  <c r="V103" i="6" s="1"/>
  <c r="M100" i="2"/>
  <c r="V104" i="6" s="1"/>
  <c r="M101" i="2"/>
  <c r="V105" i="6" s="1"/>
  <c r="M102" i="2"/>
  <c r="V106" i="6" s="1"/>
  <c r="M103" i="2"/>
  <c r="V107" i="6" s="1"/>
  <c r="V108" i="6"/>
  <c r="V109" i="6"/>
  <c r="V110" i="6"/>
  <c r="V111" i="6"/>
  <c r="G6" i="6"/>
  <c r="AO4" i="6" l="1"/>
  <c r="AP4" i="6"/>
  <c r="AM4" i="6"/>
  <c r="AS4"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32" i="6"/>
  <c r="B32" i="6"/>
  <c r="C32" i="6"/>
  <c r="A33" i="6"/>
  <c r="B33" i="6"/>
  <c r="C33" i="6"/>
  <c r="A34" i="6"/>
  <c r="B34" i="6"/>
  <c r="C34" i="6"/>
  <c r="A35" i="6"/>
  <c r="B35" i="6"/>
  <c r="C35" i="6"/>
  <c r="A36" i="6"/>
  <c r="B36" i="6"/>
  <c r="C36" i="6"/>
  <c r="A37" i="6"/>
  <c r="B37" i="6"/>
  <c r="C37" i="6"/>
  <c r="A38" i="6"/>
  <c r="B38" i="6"/>
  <c r="C38" i="6"/>
  <c r="A39" i="6"/>
  <c r="B39" i="6"/>
  <c r="C39" i="6"/>
  <c r="A40" i="6"/>
  <c r="B40" i="6"/>
  <c r="C40" i="6"/>
  <c r="A41" i="6"/>
  <c r="B41" i="6"/>
  <c r="C41" i="6"/>
  <c r="A42" i="6"/>
  <c r="B42" i="6"/>
  <c r="C42" i="6"/>
  <c r="A43" i="6"/>
  <c r="B43" i="6"/>
  <c r="C43" i="6"/>
  <c r="A44" i="6"/>
  <c r="B44" i="6"/>
  <c r="C44" i="6"/>
  <c r="A45" i="6"/>
  <c r="B45" i="6"/>
  <c r="C45" i="6"/>
  <c r="A46" i="6"/>
  <c r="B46" i="6"/>
  <c r="C46" i="6"/>
  <c r="A47" i="6"/>
  <c r="B47" i="6"/>
  <c r="C47" i="6"/>
  <c r="A48" i="6"/>
  <c r="B48" i="6"/>
  <c r="C48" i="6"/>
  <c r="A49" i="6"/>
  <c r="B49" i="6"/>
  <c r="C49" i="6"/>
  <c r="A50" i="6"/>
  <c r="B50" i="6"/>
  <c r="C50" i="6"/>
  <c r="A51" i="6"/>
  <c r="B51" i="6"/>
  <c r="C51" i="6"/>
  <c r="A52" i="6"/>
  <c r="B52" i="6"/>
  <c r="C52" i="6"/>
  <c r="A53" i="6"/>
  <c r="B53" i="6"/>
  <c r="C53" i="6"/>
  <c r="A54" i="6"/>
  <c r="B54" i="6"/>
  <c r="C54" i="6"/>
  <c r="A55" i="6"/>
  <c r="B55" i="6"/>
  <c r="C55" i="6"/>
  <c r="A56" i="6"/>
  <c r="B56" i="6"/>
  <c r="C56" i="6"/>
  <c r="A57" i="6"/>
  <c r="B57" i="6"/>
  <c r="C57" i="6"/>
  <c r="A58" i="6"/>
  <c r="B58" i="6"/>
  <c r="C58" i="6"/>
  <c r="A59" i="6"/>
  <c r="B59" i="6"/>
  <c r="C59" i="6"/>
  <c r="A60" i="6"/>
  <c r="B60" i="6"/>
  <c r="C60" i="6"/>
  <c r="A61" i="6"/>
  <c r="B61" i="6"/>
  <c r="C61" i="6"/>
  <c r="A62" i="6"/>
  <c r="B62" i="6"/>
  <c r="C62" i="6"/>
  <c r="A63" i="6"/>
  <c r="B63" i="6"/>
  <c r="C63" i="6"/>
  <c r="A64" i="6"/>
  <c r="B64" i="6"/>
  <c r="C64" i="6"/>
  <c r="A65" i="6"/>
  <c r="B65" i="6"/>
  <c r="C65" i="6"/>
  <c r="A66" i="6"/>
  <c r="B66" i="6"/>
  <c r="C66" i="6"/>
  <c r="A67" i="6"/>
  <c r="B67" i="6"/>
  <c r="C67" i="6"/>
  <c r="A68" i="6"/>
  <c r="B68" i="6"/>
  <c r="C68" i="6"/>
  <c r="A69" i="6"/>
  <c r="B69" i="6"/>
  <c r="C69" i="6"/>
  <c r="A70" i="6"/>
  <c r="B70" i="6"/>
  <c r="C70" i="6"/>
  <c r="A71" i="6"/>
  <c r="B71" i="6"/>
  <c r="C71" i="6"/>
  <c r="A72" i="6"/>
  <c r="B72" i="6"/>
  <c r="C72" i="6"/>
  <c r="A73" i="6"/>
  <c r="B73" i="6"/>
  <c r="C73" i="6"/>
  <c r="A74" i="6"/>
  <c r="B74" i="6"/>
  <c r="C74" i="6"/>
  <c r="A75" i="6"/>
  <c r="B75" i="6"/>
  <c r="C75" i="6"/>
  <c r="A76" i="6"/>
  <c r="B76" i="6"/>
  <c r="C76" i="6"/>
  <c r="A77" i="6"/>
  <c r="B77" i="6"/>
  <c r="C77" i="6"/>
  <c r="A78" i="6"/>
  <c r="B78" i="6"/>
  <c r="C78" i="6"/>
  <c r="A79" i="6"/>
  <c r="B79" i="6"/>
  <c r="C79" i="6"/>
  <c r="A80" i="6"/>
  <c r="B80" i="6"/>
  <c r="C80" i="6"/>
  <c r="A81" i="6"/>
  <c r="B81" i="6"/>
  <c r="C81" i="6"/>
  <c r="A82" i="6"/>
  <c r="B82" i="6"/>
  <c r="C82" i="6"/>
  <c r="A83" i="6"/>
  <c r="B83" i="6"/>
  <c r="C83" i="6"/>
  <c r="A84" i="6"/>
  <c r="B84" i="6"/>
  <c r="C84" i="6"/>
  <c r="A85" i="6"/>
  <c r="B85" i="6"/>
  <c r="C85" i="6"/>
  <c r="A86" i="6"/>
  <c r="B86" i="6"/>
  <c r="C86" i="6"/>
  <c r="A87" i="6"/>
  <c r="B87" i="6"/>
  <c r="C87" i="6"/>
  <c r="A88" i="6"/>
  <c r="B88" i="6"/>
  <c r="C88" i="6"/>
  <c r="A89" i="6"/>
  <c r="B89" i="6"/>
  <c r="C89" i="6"/>
  <c r="A90" i="6"/>
  <c r="B90" i="6"/>
  <c r="C90" i="6"/>
  <c r="A91" i="6"/>
  <c r="B91" i="6"/>
  <c r="C91" i="6"/>
  <c r="A92" i="6"/>
  <c r="B92" i="6"/>
  <c r="C92" i="6"/>
  <c r="A93" i="6"/>
  <c r="B93" i="6"/>
  <c r="C93" i="6"/>
  <c r="A94" i="6"/>
  <c r="B94" i="6"/>
  <c r="C94" i="6"/>
  <c r="A95" i="6"/>
  <c r="B95" i="6"/>
  <c r="C95" i="6"/>
  <c r="A96" i="6"/>
  <c r="B96" i="6"/>
  <c r="C96" i="6"/>
  <c r="A97" i="6"/>
  <c r="B97" i="6"/>
  <c r="C97" i="6"/>
  <c r="A98" i="6"/>
  <c r="B98" i="6"/>
  <c r="C98" i="6"/>
  <c r="A99" i="6"/>
  <c r="B99" i="6"/>
  <c r="C99" i="6"/>
  <c r="A100" i="6"/>
  <c r="B100" i="6"/>
  <c r="C100" i="6"/>
  <c r="A101" i="6"/>
  <c r="B101" i="6"/>
  <c r="C101" i="6"/>
  <c r="A102" i="6"/>
  <c r="B102" i="6"/>
  <c r="C102" i="6"/>
  <c r="A103" i="6"/>
  <c r="B103" i="6"/>
  <c r="C103" i="6"/>
  <c r="A104" i="6"/>
  <c r="B104" i="6"/>
  <c r="C104" i="6"/>
  <c r="A105" i="6"/>
  <c r="B105" i="6"/>
  <c r="C105" i="6"/>
  <c r="A106" i="6"/>
  <c r="B106" i="6"/>
  <c r="C106" i="6"/>
  <c r="A107" i="6"/>
  <c r="B107" i="6"/>
  <c r="C107" i="6"/>
  <c r="A108" i="6"/>
  <c r="B108" i="6"/>
  <c r="C108" i="6"/>
  <c r="A109" i="6"/>
  <c r="B109" i="6"/>
  <c r="C109" i="6"/>
  <c r="A110" i="6"/>
  <c r="B110" i="6"/>
  <c r="C110" i="6"/>
  <c r="A111" i="6"/>
  <c r="B111" i="6"/>
  <c r="C111" i="6"/>
  <c r="Y98" i="6" l="1"/>
  <c r="Y90" i="6"/>
  <c r="Y82" i="6"/>
  <c r="Y50" i="6"/>
  <c r="Y34" i="6"/>
  <c r="Y111" i="6"/>
  <c r="Y47" i="6"/>
  <c r="Y31" i="6"/>
  <c r="Y108" i="6"/>
  <c r="Y76" i="6"/>
  <c r="Y20" i="6"/>
  <c r="Y81" i="6"/>
  <c r="Y49" i="6"/>
  <c r="Y41" i="6"/>
  <c r="Y102" i="6"/>
  <c r="Y94" i="6"/>
  <c r="Y86" i="6"/>
  <c r="Y78" i="6"/>
  <c r="Y70" i="6"/>
  <c r="Y62" i="6"/>
  <c r="Y54" i="6"/>
  <c r="Y46" i="6"/>
  <c r="Y38" i="6"/>
  <c r="Y30" i="6"/>
  <c r="Y22" i="6"/>
  <c r="Y58" i="6"/>
  <c r="Y42" i="6"/>
  <c r="Y95" i="6"/>
  <c r="Y63" i="6"/>
  <c r="Y55" i="6"/>
  <c r="Y23" i="6"/>
  <c r="Y92" i="6"/>
  <c r="Y60" i="6"/>
  <c r="Y36" i="6"/>
  <c r="Y105" i="6"/>
  <c r="Y73" i="6"/>
  <c r="Y57" i="6"/>
  <c r="Y107" i="6"/>
  <c r="Y99" i="6"/>
  <c r="Y91" i="6"/>
  <c r="Y83" i="6"/>
  <c r="Y75" i="6"/>
  <c r="Y67" i="6"/>
  <c r="Y59" i="6"/>
  <c r="Y51" i="6"/>
  <c r="Y43" i="6"/>
  <c r="Y35" i="6"/>
  <c r="Y27" i="6"/>
  <c r="Y19" i="6"/>
  <c r="Y74" i="6"/>
  <c r="Y26" i="6"/>
  <c r="Y103" i="6"/>
  <c r="Y100" i="6"/>
  <c r="Y68" i="6"/>
  <c r="Y97" i="6"/>
  <c r="Y25" i="6"/>
  <c r="Y104" i="6"/>
  <c r="Y96" i="6"/>
  <c r="Y88" i="6"/>
  <c r="Y80" i="6"/>
  <c r="Y72" i="6"/>
  <c r="Y64" i="6"/>
  <c r="Y56" i="6"/>
  <c r="Y48" i="6"/>
  <c r="Y40" i="6"/>
  <c r="Y32" i="6"/>
  <c r="Y24" i="6"/>
  <c r="Y106" i="6"/>
  <c r="Y66" i="6"/>
  <c r="Y87" i="6"/>
  <c r="Y79" i="6"/>
  <c r="Y71" i="6"/>
  <c r="Y39" i="6"/>
  <c r="Y84" i="6"/>
  <c r="Y52" i="6"/>
  <c r="Y44" i="6"/>
  <c r="Y28" i="6"/>
  <c r="Y89" i="6"/>
  <c r="Y65" i="6"/>
  <c r="Y33" i="6"/>
  <c r="Y110" i="6"/>
  <c r="Y109" i="6"/>
  <c r="Y101" i="6"/>
  <c r="Y93" i="6"/>
  <c r="Y85" i="6"/>
  <c r="Y77" i="6"/>
  <c r="Y69" i="6"/>
  <c r="Y61" i="6"/>
  <c r="Y53" i="6"/>
  <c r="Y45" i="6"/>
  <c r="Y37" i="6"/>
  <c r="Y29" i="6"/>
  <c r="Y21" i="6"/>
  <c r="U104" i="6"/>
  <c r="W104" i="6"/>
  <c r="J104" i="6" s="1"/>
  <c r="U96" i="6"/>
  <c r="W96" i="6"/>
  <c r="J96" i="6" s="1"/>
  <c r="U88" i="6"/>
  <c r="W88" i="6"/>
  <c r="J88" i="6" s="1"/>
  <c r="U80" i="6"/>
  <c r="W80" i="6"/>
  <c r="J80" i="6" s="1"/>
  <c r="U72" i="6"/>
  <c r="W72" i="6"/>
  <c r="J72" i="6" s="1"/>
  <c r="U64" i="6"/>
  <c r="W64" i="6"/>
  <c r="J64" i="6" s="1"/>
  <c r="U56" i="6"/>
  <c r="W56" i="6"/>
  <c r="J56" i="6" s="1"/>
  <c r="U48" i="6"/>
  <c r="W48" i="6"/>
  <c r="J48" i="6" s="1"/>
  <c r="U40" i="6"/>
  <c r="W40" i="6"/>
  <c r="J40" i="6" s="1"/>
  <c r="U32" i="6"/>
  <c r="W32" i="6"/>
  <c r="J32" i="6" s="1"/>
  <c r="U24" i="6"/>
  <c r="W24" i="6"/>
  <c r="J24" i="6" s="1"/>
  <c r="W69" i="6"/>
  <c r="J69" i="6" s="1"/>
  <c r="U69" i="6"/>
  <c r="U106" i="6"/>
  <c r="W106" i="6"/>
  <c r="J106" i="6" s="1"/>
  <c r="U98" i="6"/>
  <c r="W98" i="6"/>
  <c r="J98" i="6" s="1"/>
  <c r="U90" i="6"/>
  <c r="W90" i="6"/>
  <c r="J90" i="6" s="1"/>
  <c r="U82" i="6"/>
  <c r="W82" i="6"/>
  <c r="J82" i="6" s="1"/>
  <c r="U74" i="6"/>
  <c r="W74" i="6"/>
  <c r="J74" i="6" s="1"/>
  <c r="U66" i="6"/>
  <c r="W66" i="6"/>
  <c r="J66" i="6" s="1"/>
  <c r="U58" i="6"/>
  <c r="W58" i="6"/>
  <c r="J58" i="6" s="1"/>
  <c r="U50" i="6"/>
  <c r="W50" i="6"/>
  <c r="J50" i="6" s="1"/>
  <c r="U42" i="6"/>
  <c r="W42" i="6"/>
  <c r="J42" i="6" s="1"/>
  <c r="W34" i="6"/>
  <c r="J34" i="6" s="1"/>
  <c r="U34" i="6"/>
  <c r="U26" i="6"/>
  <c r="W26" i="6"/>
  <c r="J26" i="6" s="1"/>
  <c r="U21" i="6"/>
  <c r="W21" i="6"/>
  <c r="J21" i="6" s="1"/>
  <c r="U103" i="6"/>
  <c r="W103" i="6"/>
  <c r="J103" i="6" s="1"/>
  <c r="U95" i="6"/>
  <c r="W95" i="6"/>
  <c r="J95" i="6" s="1"/>
  <c r="U87" i="6"/>
  <c r="W87" i="6"/>
  <c r="J87" i="6" s="1"/>
  <c r="W79" i="6"/>
  <c r="J79" i="6" s="1"/>
  <c r="U79" i="6"/>
  <c r="W71" i="6"/>
  <c r="J71" i="6" s="1"/>
  <c r="U71" i="6"/>
  <c r="W63" i="6"/>
  <c r="J63" i="6" s="1"/>
  <c r="U63" i="6"/>
  <c r="U55" i="6"/>
  <c r="W55" i="6"/>
  <c r="J55" i="6" s="1"/>
  <c r="W47" i="6"/>
  <c r="J47" i="6" s="1"/>
  <c r="U47" i="6"/>
  <c r="W39" i="6"/>
  <c r="J39" i="6" s="1"/>
  <c r="U39" i="6"/>
  <c r="W31" i="6"/>
  <c r="J31" i="6" s="1"/>
  <c r="U31" i="6"/>
  <c r="W23" i="6"/>
  <c r="J23" i="6" s="1"/>
  <c r="U23" i="6"/>
  <c r="U100" i="6"/>
  <c r="W100" i="6"/>
  <c r="J100" i="6" s="1"/>
  <c r="W92" i="6"/>
  <c r="J92" i="6" s="1"/>
  <c r="U92" i="6"/>
  <c r="W84" i="6"/>
  <c r="J84" i="6" s="1"/>
  <c r="U84" i="6"/>
  <c r="W76" i="6"/>
  <c r="J76" i="6" s="1"/>
  <c r="U76" i="6"/>
  <c r="W68" i="6"/>
  <c r="J68" i="6" s="1"/>
  <c r="U68" i="6"/>
  <c r="W60" i="6"/>
  <c r="J60" i="6" s="1"/>
  <c r="U60" i="6"/>
  <c r="U52" i="6"/>
  <c r="W52" i="6"/>
  <c r="J52" i="6" s="1"/>
  <c r="W44" i="6"/>
  <c r="J44" i="6" s="1"/>
  <c r="U44" i="6"/>
  <c r="U36" i="6"/>
  <c r="W36" i="6"/>
  <c r="J36" i="6" s="1"/>
  <c r="W28" i="6"/>
  <c r="J28" i="6" s="1"/>
  <c r="U28" i="6"/>
  <c r="U20" i="6"/>
  <c r="W20" i="6"/>
  <c r="J20" i="6" s="1"/>
  <c r="U105" i="6"/>
  <c r="W105" i="6"/>
  <c r="J105" i="6" s="1"/>
  <c r="U97" i="6"/>
  <c r="W97" i="6"/>
  <c r="J97" i="6" s="1"/>
  <c r="U89" i="6"/>
  <c r="W89" i="6"/>
  <c r="J89" i="6" s="1"/>
  <c r="U81" i="6"/>
  <c r="W81" i="6"/>
  <c r="J81" i="6" s="1"/>
  <c r="U73" i="6"/>
  <c r="W73" i="6"/>
  <c r="J73" i="6" s="1"/>
  <c r="U65" i="6"/>
  <c r="W65" i="6"/>
  <c r="J65" i="6" s="1"/>
  <c r="U57" i="6"/>
  <c r="W57" i="6"/>
  <c r="J57" i="6" s="1"/>
  <c r="U49" i="6"/>
  <c r="W49" i="6"/>
  <c r="J49" i="6" s="1"/>
  <c r="U41" i="6"/>
  <c r="W41" i="6"/>
  <c r="J41" i="6" s="1"/>
  <c r="U33" i="6"/>
  <c r="W33" i="6"/>
  <c r="J33" i="6" s="1"/>
  <c r="U25" i="6"/>
  <c r="W25" i="6"/>
  <c r="J25" i="6" s="1"/>
  <c r="U101" i="6"/>
  <c r="W101" i="6"/>
  <c r="J101" i="6" s="1"/>
  <c r="W93" i="6"/>
  <c r="J93" i="6" s="1"/>
  <c r="U93" i="6"/>
  <c r="W85" i="6"/>
  <c r="J85" i="6" s="1"/>
  <c r="U85" i="6"/>
  <c r="W77" i="6"/>
  <c r="J77" i="6" s="1"/>
  <c r="U77" i="6"/>
  <c r="W29" i="6"/>
  <c r="J29" i="6" s="1"/>
  <c r="U29" i="6"/>
  <c r="U111" i="6"/>
  <c r="W111" i="6"/>
  <c r="J111" i="6" s="1"/>
  <c r="U108" i="6"/>
  <c r="W108" i="6"/>
  <c r="J108" i="6" s="1"/>
  <c r="W110" i="6"/>
  <c r="J110" i="6" s="1"/>
  <c r="U110" i="6"/>
  <c r="U102" i="6"/>
  <c r="W102" i="6"/>
  <c r="J102" i="6" s="1"/>
  <c r="U94" i="6"/>
  <c r="W94" i="6"/>
  <c r="J94" i="6" s="1"/>
  <c r="W86" i="6"/>
  <c r="J86" i="6" s="1"/>
  <c r="U86" i="6"/>
  <c r="U78" i="6"/>
  <c r="W78" i="6"/>
  <c r="J78" i="6" s="1"/>
  <c r="W70" i="6"/>
  <c r="J70" i="6" s="1"/>
  <c r="U70" i="6"/>
  <c r="U62" i="6"/>
  <c r="W62" i="6"/>
  <c r="J62" i="6" s="1"/>
  <c r="W54" i="6"/>
  <c r="J54" i="6" s="1"/>
  <c r="U54" i="6"/>
  <c r="W46" i="6"/>
  <c r="J46" i="6" s="1"/>
  <c r="U46" i="6"/>
  <c r="W38" i="6"/>
  <c r="J38" i="6" s="1"/>
  <c r="U38" i="6"/>
  <c r="W30" i="6"/>
  <c r="J30" i="6" s="1"/>
  <c r="U30" i="6"/>
  <c r="W22" i="6"/>
  <c r="J22" i="6" s="1"/>
  <c r="U22" i="6"/>
  <c r="U109" i="6"/>
  <c r="W109" i="6"/>
  <c r="J109" i="6" s="1"/>
  <c r="W61" i="6"/>
  <c r="J61" i="6" s="1"/>
  <c r="U61" i="6"/>
  <c r="W53" i="6"/>
  <c r="J53" i="6" s="1"/>
  <c r="U53" i="6"/>
  <c r="W45" i="6"/>
  <c r="J45" i="6" s="1"/>
  <c r="U45" i="6"/>
  <c r="U37" i="6"/>
  <c r="W37" i="6"/>
  <c r="J37" i="6" s="1"/>
  <c r="U107" i="6"/>
  <c r="W107" i="6"/>
  <c r="J107" i="6" s="1"/>
  <c r="U99" i="6"/>
  <c r="W99" i="6"/>
  <c r="J99" i="6" s="1"/>
  <c r="U91" i="6"/>
  <c r="W91" i="6"/>
  <c r="J91" i="6" s="1"/>
  <c r="W83" i="6"/>
  <c r="J83" i="6" s="1"/>
  <c r="U83" i="6"/>
  <c r="W75" i="6"/>
  <c r="J75" i="6" s="1"/>
  <c r="U75" i="6"/>
  <c r="W67" i="6"/>
  <c r="J67" i="6" s="1"/>
  <c r="U67" i="6"/>
  <c r="W59" i="6"/>
  <c r="J59" i="6" s="1"/>
  <c r="U59" i="6"/>
  <c r="U51" i="6"/>
  <c r="W51" i="6"/>
  <c r="J51" i="6" s="1"/>
  <c r="U43" i="6"/>
  <c r="W43" i="6"/>
  <c r="J43" i="6" s="1"/>
  <c r="U35" i="6"/>
  <c r="W35" i="6"/>
  <c r="J35" i="6" s="1"/>
  <c r="U27" i="6"/>
  <c r="W27" i="6"/>
  <c r="J27" i="6" s="1"/>
  <c r="W19" i="6"/>
  <c r="J19" i="6" s="1"/>
  <c r="U19" i="6"/>
  <c r="B28" i="1"/>
  <c r="AH4" i="2" s="1"/>
  <c r="AB9" i="2"/>
  <c r="AL9" i="2"/>
  <c r="AB10" i="2"/>
  <c r="AL10" i="2"/>
  <c r="AB11" i="2"/>
  <c r="AL11" i="2"/>
  <c r="AB12" i="2"/>
  <c r="AL12" i="2"/>
  <c r="AB13" i="2"/>
  <c r="AL13" i="2"/>
  <c r="AB14" i="2"/>
  <c r="AL14" i="2"/>
  <c r="AB15" i="2"/>
  <c r="AH15" i="2"/>
  <c r="AL15" i="2"/>
  <c r="AB16" i="2"/>
  <c r="AL16" i="2"/>
  <c r="AB17" i="2"/>
  <c r="AF17" i="2"/>
  <c r="AL17" i="2"/>
  <c r="AB18" i="2"/>
  <c r="AF18" i="2"/>
  <c r="AL18" i="2"/>
  <c r="AB19" i="2"/>
  <c r="AH19" i="2"/>
  <c r="AL19" i="2"/>
  <c r="AB20" i="2"/>
  <c r="AF20" i="2"/>
  <c r="AL20" i="2"/>
  <c r="AB21" i="2"/>
  <c r="AF21" i="2"/>
  <c r="AL21" i="2"/>
  <c r="AB22" i="2"/>
  <c r="AH22" i="2"/>
  <c r="AL22" i="2"/>
  <c r="AB23" i="2"/>
  <c r="AF23" i="2"/>
  <c r="AL23" i="2"/>
  <c r="AB24" i="2"/>
  <c r="AL24" i="2"/>
  <c r="AB25" i="2"/>
  <c r="AG25" i="2"/>
  <c r="AL25" i="2"/>
  <c r="AB26" i="2"/>
  <c r="AG26" i="2"/>
  <c r="AL26" i="2"/>
  <c r="AB27" i="2"/>
  <c r="AH27" i="2"/>
  <c r="AL27" i="2"/>
  <c r="AB28" i="2"/>
  <c r="AF28" i="2"/>
  <c r="AL28" i="2"/>
  <c r="AB29" i="2"/>
  <c r="AF29" i="2"/>
  <c r="AL29" i="2"/>
  <c r="AB30" i="2"/>
  <c r="AH30" i="2"/>
  <c r="AL30" i="2"/>
  <c r="AB31" i="2"/>
  <c r="AG31" i="2"/>
  <c r="AL31" i="2"/>
  <c r="AB32" i="2"/>
  <c r="AL32" i="2"/>
  <c r="AB33" i="2"/>
  <c r="AF33" i="2"/>
  <c r="AL33" i="2"/>
  <c r="AB34" i="2"/>
  <c r="AG34" i="2"/>
  <c r="AL34" i="2"/>
  <c r="AB35" i="2"/>
  <c r="AH35" i="2"/>
  <c r="AL35" i="2"/>
  <c r="AB36" i="2"/>
  <c r="AF36" i="2"/>
  <c r="AL36" i="2"/>
  <c r="AB37" i="2"/>
  <c r="AF37" i="2"/>
  <c r="AL37" i="2"/>
  <c r="AB38" i="2"/>
  <c r="AH38" i="2"/>
  <c r="AL38" i="2"/>
  <c r="AB39" i="2"/>
  <c r="AF39" i="2"/>
  <c r="AL39" i="2"/>
  <c r="AB40" i="2"/>
  <c r="AL40" i="2"/>
  <c r="AB41" i="2"/>
  <c r="AF41" i="2"/>
  <c r="AL41" i="2"/>
  <c r="AB42" i="2"/>
  <c r="AG42" i="2"/>
  <c r="AL42" i="2"/>
  <c r="AB43" i="2"/>
  <c r="AH43" i="2"/>
  <c r="AL43" i="2"/>
  <c r="AB44" i="2"/>
  <c r="AF44" i="2"/>
  <c r="AL44" i="2"/>
  <c r="AB45" i="2"/>
  <c r="AF45" i="2"/>
  <c r="AL45" i="2"/>
  <c r="AB46" i="2"/>
  <c r="AH46" i="2"/>
  <c r="AL46" i="2"/>
  <c r="AB47" i="2"/>
  <c r="AF47" i="2"/>
  <c r="AL47" i="2"/>
  <c r="AB48" i="2"/>
  <c r="AL48" i="2"/>
  <c r="AB49" i="2"/>
  <c r="AF49" i="2"/>
  <c r="AL49" i="2"/>
  <c r="AB50" i="2"/>
  <c r="AG50" i="2"/>
  <c r="AL50" i="2"/>
  <c r="AB51" i="2"/>
  <c r="AH51" i="2"/>
  <c r="AL51" i="2"/>
  <c r="AB52" i="2"/>
  <c r="AF52" i="2"/>
  <c r="AL52" i="2"/>
  <c r="AB53" i="2"/>
  <c r="AF53" i="2"/>
  <c r="AL53" i="2"/>
  <c r="AB54" i="2"/>
  <c r="AH54" i="2"/>
  <c r="AL54" i="2"/>
  <c r="AB55" i="2"/>
  <c r="AG55" i="2"/>
  <c r="AL55" i="2"/>
  <c r="AB56" i="2"/>
  <c r="AL56" i="2"/>
  <c r="AB57" i="2"/>
  <c r="AF57" i="2"/>
  <c r="AL57" i="2"/>
  <c r="AB58" i="2"/>
  <c r="AG58" i="2"/>
  <c r="AL58" i="2"/>
  <c r="AB59" i="2"/>
  <c r="AH59" i="2"/>
  <c r="AL59" i="2"/>
  <c r="AB60" i="2"/>
  <c r="AF60" i="2"/>
  <c r="AL60" i="2"/>
  <c r="AB61" i="2"/>
  <c r="AF61" i="2"/>
  <c r="AL61" i="2"/>
  <c r="AB62" i="2"/>
  <c r="AH62" i="2"/>
  <c r="AL62" i="2"/>
  <c r="AB63" i="2"/>
  <c r="AF63" i="2"/>
  <c r="AL63" i="2"/>
  <c r="AB64" i="2"/>
  <c r="AL64" i="2"/>
  <c r="AB65" i="2"/>
  <c r="AG65" i="2"/>
  <c r="AL65" i="2"/>
  <c r="AB66" i="2"/>
  <c r="AG66" i="2"/>
  <c r="AL66" i="2"/>
  <c r="AB67" i="2"/>
  <c r="AH67" i="2"/>
  <c r="AL67" i="2"/>
  <c r="AB68" i="2"/>
  <c r="AF68" i="2"/>
  <c r="AL68" i="2"/>
  <c r="AB69" i="2"/>
  <c r="AF69" i="2"/>
  <c r="AL69" i="2"/>
  <c r="AB70" i="2"/>
  <c r="AH70" i="2"/>
  <c r="AL70" i="2"/>
  <c r="AB71" i="2"/>
  <c r="AF71" i="2"/>
  <c r="AL71" i="2"/>
  <c r="AB72" i="2"/>
  <c r="AL72" i="2"/>
  <c r="AB73" i="2"/>
  <c r="AF73" i="2"/>
  <c r="AL73" i="2"/>
  <c r="AB74" i="2"/>
  <c r="AG74" i="2"/>
  <c r="AL74" i="2"/>
  <c r="AB75" i="2"/>
  <c r="AH75" i="2"/>
  <c r="AL75" i="2"/>
  <c r="AB76" i="2"/>
  <c r="AF76" i="2"/>
  <c r="AL76" i="2"/>
  <c r="AB77" i="2"/>
  <c r="AF77" i="2"/>
  <c r="AL77" i="2"/>
  <c r="AB78" i="2"/>
  <c r="AH78" i="2"/>
  <c r="AL78" i="2"/>
  <c r="AB79" i="2"/>
  <c r="AF79" i="2"/>
  <c r="AL79" i="2"/>
  <c r="AB80" i="2"/>
  <c r="AL80" i="2"/>
  <c r="AB81" i="2"/>
  <c r="AF81" i="2"/>
  <c r="AL81" i="2"/>
  <c r="AB82" i="2"/>
  <c r="AG82" i="2"/>
  <c r="AL82" i="2"/>
  <c r="AB83" i="2"/>
  <c r="AH83" i="2"/>
  <c r="AL83" i="2"/>
  <c r="AB84" i="2"/>
  <c r="AF84" i="2"/>
  <c r="AL84" i="2"/>
  <c r="AB85" i="2"/>
  <c r="AF85" i="2"/>
  <c r="AL85" i="2"/>
  <c r="AB86" i="2"/>
  <c r="AH86" i="2"/>
  <c r="AL86" i="2"/>
  <c r="AB87" i="2"/>
  <c r="AF87" i="2"/>
  <c r="AL87" i="2"/>
  <c r="AB88" i="2"/>
  <c r="AL88" i="2"/>
  <c r="AB89" i="2"/>
  <c r="AF89" i="2"/>
  <c r="AL89" i="2"/>
  <c r="AB90" i="2"/>
  <c r="AG90" i="2"/>
  <c r="AL90" i="2"/>
  <c r="AB91" i="2"/>
  <c r="AH91" i="2"/>
  <c r="AL91" i="2"/>
  <c r="AB92" i="2"/>
  <c r="AF92" i="2"/>
  <c r="AL92" i="2"/>
  <c r="AB93" i="2"/>
  <c r="AF93" i="2"/>
  <c r="AL93" i="2"/>
  <c r="AB94" i="2"/>
  <c r="AH94" i="2"/>
  <c r="AL94" i="2"/>
  <c r="AB95" i="2"/>
  <c r="AF95" i="2"/>
  <c r="AL95" i="2"/>
  <c r="AB96" i="2"/>
  <c r="AH96" i="2"/>
  <c r="AL96" i="2"/>
  <c r="AB97" i="2"/>
  <c r="AF97" i="2"/>
  <c r="AL97" i="2"/>
  <c r="AB98" i="2"/>
  <c r="AG98" i="2"/>
  <c r="AL98" i="2"/>
  <c r="AB99" i="2"/>
  <c r="AF99" i="2"/>
  <c r="AL99" i="2"/>
  <c r="AB100" i="2"/>
  <c r="AF100" i="2"/>
  <c r="AL100" i="2"/>
  <c r="AB101" i="2"/>
  <c r="AG101" i="2"/>
  <c r="AL101" i="2"/>
  <c r="AB102" i="2"/>
  <c r="AH102" i="2"/>
  <c r="AL102" i="2"/>
  <c r="AB103" i="2"/>
  <c r="AF103" i="2"/>
  <c r="AL103" i="2"/>
  <c r="AL8" i="2"/>
  <c r="AA4" i="6" l="1"/>
  <c r="AB4" i="6"/>
  <c r="AF75" i="2"/>
  <c r="AF31" i="2"/>
  <c r="AH74" i="2"/>
  <c r="AG20" i="2"/>
  <c r="AF86" i="2"/>
  <c r="AH71" i="2"/>
  <c r="AF65" i="2"/>
  <c r="AG100" i="2"/>
  <c r="AF46" i="2"/>
  <c r="AH34" i="2"/>
  <c r="AH95" i="2"/>
  <c r="AH33" i="2"/>
  <c r="AH45" i="2"/>
  <c r="AH65" i="2"/>
  <c r="AG86" i="2"/>
  <c r="AH85" i="2"/>
  <c r="AH61" i="2"/>
  <c r="AH25" i="2"/>
  <c r="AH81" i="2"/>
  <c r="AG60" i="2"/>
  <c r="AF25" i="2"/>
  <c r="AG46" i="2"/>
  <c r="AH23" i="2"/>
  <c r="AG95" i="2"/>
  <c r="AG81" i="2"/>
  <c r="AG71" i="2"/>
  <c r="AF59" i="2"/>
  <c r="AH41" i="2"/>
  <c r="AH31" i="2"/>
  <c r="AG22" i="2"/>
  <c r="AF91" i="2"/>
  <c r="AH55" i="2"/>
  <c r="AG41" i="2"/>
  <c r="AF22" i="2"/>
  <c r="AH90" i="2"/>
  <c r="AH79" i="2"/>
  <c r="AF70" i="2"/>
  <c r="AF55" i="2"/>
  <c r="AG102" i="2"/>
  <c r="AH89" i="2"/>
  <c r="AG78" i="2"/>
  <c r="AH50" i="2"/>
  <c r="AH39" i="2"/>
  <c r="AF30" i="2"/>
  <c r="AF19" i="2"/>
  <c r="AF102" i="2"/>
  <c r="AG76" i="2"/>
  <c r="AG49" i="2"/>
  <c r="AG39" i="2"/>
  <c r="AF15" i="2"/>
  <c r="AF35" i="2"/>
  <c r="AG70" i="2"/>
  <c r="AH49" i="2"/>
  <c r="AG30" i="2"/>
  <c r="AG15" i="2"/>
  <c r="AH98" i="2"/>
  <c r="AG89" i="2"/>
  <c r="AG84" i="2"/>
  <c r="AG79" i="2"/>
  <c r="AH73" i="2"/>
  <c r="AH69" i="2"/>
  <c r="AH63" i="2"/>
  <c r="AG54" i="2"/>
  <c r="AG44" i="2"/>
  <c r="AG33" i="2"/>
  <c r="AH29" i="2"/>
  <c r="AG23" i="2"/>
  <c r="AH18" i="2"/>
  <c r="AH103" i="2"/>
  <c r="AH97" i="2"/>
  <c r="AG94" i="2"/>
  <c r="AF83" i="2"/>
  <c r="AG73" i="2"/>
  <c r="AG68" i="2"/>
  <c r="AG63" i="2"/>
  <c r="AH58" i="2"/>
  <c r="AF54" i="2"/>
  <c r="AF43" i="2"/>
  <c r="AG38" i="2"/>
  <c r="AG28" i="2"/>
  <c r="AG18" i="2"/>
  <c r="AG103" i="2"/>
  <c r="AG97" i="2"/>
  <c r="AF94" i="2"/>
  <c r="AH87" i="2"/>
  <c r="AF67" i="2"/>
  <c r="AH57" i="2"/>
  <c r="AH53" i="2"/>
  <c r="AH47" i="2"/>
  <c r="AH42" i="2"/>
  <c r="AF38" i="2"/>
  <c r="AF27" i="2"/>
  <c r="AH93" i="2"/>
  <c r="AG87" i="2"/>
  <c r="AH82" i="2"/>
  <c r="AF78" i="2"/>
  <c r="AH66" i="2"/>
  <c r="AG62" i="2"/>
  <c r="AG57" i="2"/>
  <c r="AG52" i="2"/>
  <c r="AG47" i="2"/>
  <c r="AH37" i="2"/>
  <c r="AH26" i="2"/>
  <c r="AH17" i="2"/>
  <c r="AG92" i="2"/>
  <c r="AH77" i="2"/>
  <c r="AF62" i="2"/>
  <c r="AF51" i="2"/>
  <c r="AG36" i="2"/>
  <c r="AH21" i="2"/>
  <c r="AG17" i="2"/>
  <c r="AF88" i="2"/>
  <c r="AG88" i="2"/>
  <c r="AH88" i="2"/>
  <c r="AF24" i="2"/>
  <c r="AG24" i="2"/>
  <c r="AH24" i="2"/>
  <c r="AF80" i="2"/>
  <c r="AG80" i="2"/>
  <c r="AH80" i="2"/>
  <c r="AF32" i="2"/>
  <c r="AG32" i="2"/>
  <c r="AH32" i="2"/>
  <c r="AF72" i="2"/>
  <c r="AG72" i="2"/>
  <c r="AH72" i="2"/>
  <c r="AF16" i="2"/>
  <c r="AG16" i="2"/>
  <c r="AH16" i="2"/>
  <c r="AH101" i="2"/>
  <c r="AF64" i="2"/>
  <c r="AG64" i="2"/>
  <c r="AH64" i="2"/>
  <c r="AF101" i="2"/>
  <c r="AF56" i="2"/>
  <c r="AG56" i="2"/>
  <c r="AH56" i="2"/>
  <c r="AH99" i="2"/>
  <c r="AG99" i="2"/>
  <c r="AF48" i="2"/>
  <c r="AG48" i="2"/>
  <c r="AH48" i="2"/>
  <c r="AF96" i="2"/>
  <c r="AG96" i="2"/>
  <c r="AF40" i="2"/>
  <c r="AG40" i="2"/>
  <c r="AH40" i="2"/>
  <c r="AH100" i="2"/>
  <c r="AF98" i="2"/>
  <c r="AH92" i="2"/>
  <c r="AG91" i="2"/>
  <c r="AF90" i="2"/>
  <c r="AH84" i="2"/>
  <c r="AG83" i="2"/>
  <c r="AF82" i="2"/>
  <c r="AH76" i="2"/>
  <c r="AG75" i="2"/>
  <c r="AF74" i="2"/>
  <c r="AH68" i="2"/>
  <c r="AG67" i="2"/>
  <c r="AF66" i="2"/>
  <c r="AH60" i="2"/>
  <c r="AG59" i="2"/>
  <c r="AF58" i="2"/>
  <c r="AH52" i="2"/>
  <c r="AG51" i="2"/>
  <c r="AF50" i="2"/>
  <c r="AH44" i="2"/>
  <c r="AG43" i="2"/>
  <c r="AF42" i="2"/>
  <c r="AH36" i="2"/>
  <c r="AG35" i="2"/>
  <c r="AF34" i="2"/>
  <c r="AH28" i="2"/>
  <c r="AG27" i="2"/>
  <c r="AF26" i="2"/>
  <c r="AH20" i="2"/>
  <c r="AG19" i="2"/>
  <c r="AG93" i="2"/>
  <c r="AG85" i="2"/>
  <c r="AG77" i="2"/>
  <c r="AG69" i="2"/>
  <c r="AG61" i="2"/>
  <c r="AG53" i="2"/>
  <c r="AG45" i="2"/>
  <c r="AG37" i="2"/>
  <c r="AG29" i="2"/>
  <c r="AG21" i="2"/>
  <c r="AB8" i="2"/>
  <c r="Y4" i="2" l="1"/>
  <c r="AC8" i="2" l="1"/>
  <c r="AI202" i="2"/>
  <c r="AA201" i="2"/>
  <c r="AI199" i="2"/>
  <c r="AA198" i="2"/>
  <c r="AI196" i="2"/>
  <c r="AA193" i="2"/>
  <c r="AI183" i="2"/>
  <c r="AA180" i="2"/>
  <c r="AI171" i="2"/>
  <c r="AI169" i="2"/>
  <c r="AA159" i="2"/>
  <c r="AI157" i="2"/>
  <c r="AA154" i="2"/>
  <c r="AI150" i="2"/>
  <c r="AA147" i="2"/>
  <c r="AA145" i="2"/>
  <c r="AA142" i="2"/>
  <c r="AA140" i="2"/>
  <c r="AA131" i="2"/>
  <c r="AI121" i="2"/>
  <c r="AA118" i="2"/>
  <c r="AI114" i="2"/>
  <c r="AA111" i="2"/>
  <c r="AA108" i="2"/>
  <c r="AA137" i="2"/>
  <c r="AA130" i="2"/>
  <c r="AI128" i="2"/>
  <c r="AI113" i="2"/>
  <c r="AA110" i="2"/>
  <c r="AI105" i="2"/>
  <c r="AA143" i="2"/>
  <c r="AI141" i="2"/>
  <c r="AA126" i="2"/>
  <c r="AI107" i="2"/>
  <c r="AA106" i="2"/>
  <c r="AI191" i="2"/>
  <c r="AA190" i="2"/>
  <c r="AI186" i="2"/>
  <c r="AA178" i="2"/>
  <c r="AI174" i="2"/>
  <c r="AA169" i="2"/>
  <c r="AA166" i="2"/>
  <c r="AI148" i="2"/>
  <c r="AI207" i="2"/>
  <c r="AI204" i="2"/>
  <c r="AA195" i="2"/>
  <c r="AI188" i="2"/>
  <c r="AA185" i="2"/>
  <c r="AA182" i="2"/>
  <c r="AI178" i="2"/>
  <c r="AI176" i="2"/>
  <c r="AA173" i="2"/>
  <c r="AA168" i="2"/>
  <c r="AI164" i="2"/>
  <c r="AI159" i="2"/>
  <c r="AA156" i="2"/>
  <c r="AI147" i="2"/>
  <c r="AI145" i="2"/>
  <c r="AI138" i="2"/>
  <c r="AA133" i="2"/>
  <c r="AI131" i="2"/>
  <c r="AI126" i="2"/>
  <c r="AA123" i="2"/>
  <c r="AA120" i="2"/>
  <c r="AI116" i="2"/>
  <c r="AA113" i="2"/>
  <c r="AI111" i="2"/>
  <c r="AI106" i="2"/>
  <c r="AA105" i="2"/>
  <c r="AA163" i="2"/>
  <c r="AA161" i="2"/>
  <c r="AI154" i="2"/>
  <c r="AA149" i="2"/>
  <c r="AA144" i="2"/>
  <c r="AI133" i="2"/>
  <c r="AA125" i="2"/>
  <c r="AA183" i="2"/>
  <c r="AI181" i="2"/>
  <c r="AA171" i="2"/>
  <c r="AI143" i="2"/>
  <c r="AA128" i="2"/>
  <c r="AA121" i="2"/>
  <c r="AI109" i="2"/>
  <c r="AA206" i="2"/>
  <c r="AI193" i="2"/>
  <c r="AA192" i="2"/>
  <c r="AI190" i="2"/>
  <c r="AA187" i="2"/>
  <c r="AI185" i="2"/>
  <c r="AA175" i="2"/>
  <c r="AI173" i="2"/>
  <c r="AA170" i="2"/>
  <c r="AI166" i="2"/>
  <c r="AA158" i="2"/>
  <c r="AI152" i="2"/>
  <c r="AI140" i="2"/>
  <c r="AA135" i="2"/>
  <c r="AI123" i="2"/>
  <c r="AA104" i="2"/>
  <c r="AI132" i="2"/>
  <c r="AI112" i="2"/>
  <c r="AA109" i="2"/>
  <c r="AI205" i="2"/>
  <c r="AI136" i="2"/>
  <c r="AA203" i="2"/>
  <c r="AI201" i="2"/>
  <c r="AA200" i="2"/>
  <c r="AI198" i="2"/>
  <c r="AA197" i="2"/>
  <c r="AI195" i="2"/>
  <c r="AI187" i="2"/>
  <c r="AA184" i="2"/>
  <c r="AI180" i="2"/>
  <c r="AI175" i="2"/>
  <c r="AA172" i="2"/>
  <c r="AI163" i="2"/>
  <c r="AI161" i="2"/>
  <c r="AA151" i="2"/>
  <c r="AI149" i="2"/>
  <c r="AA146" i="2"/>
  <c r="AI142" i="2"/>
  <c r="AI137" i="2"/>
  <c r="AI135" i="2"/>
  <c r="AI125" i="2"/>
  <c r="AA122" i="2"/>
  <c r="AI118" i="2"/>
  <c r="AA115" i="2"/>
  <c r="AA112" i="2"/>
  <c r="AI108" i="2"/>
  <c r="AI110" i="2"/>
  <c r="AI104" i="2"/>
  <c r="AA199" i="2"/>
  <c r="AA196" i="2"/>
  <c r="AI194" i="2"/>
  <c r="AA188" i="2"/>
  <c r="AA181" i="2"/>
  <c r="AA176" i="2"/>
  <c r="AI167" i="2"/>
  <c r="AA164" i="2"/>
  <c r="AI124" i="2"/>
  <c r="AI119" i="2"/>
  <c r="AI206" i="2"/>
  <c r="AA205" i="2"/>
  <c r="AI203" i="2"/>
  <c r="AA194" i="2"/>
  <c r="AA189" i="2"/>
  <c r="AA186" i="2"/>
  <c r="AI182" i="2"/>
  <c r="AA179" i="2"/>
  <c r="AA177" i="2"/>
  <c r="AA174" i="2"/>
  <c r="AI170" i="2"/>
  <c r="AI168" i="2"/>
  <c r="AA165" i="2"/>
  <c r="AA160" i="2"/>
  <c r="AI156" i="2"/>
  <c r="AI151" i="2"/>
  <c r="AA148" i="2"/>
  <c r="AA139" i="2"/>
  <c r="AA134" i="2"/>
  <c r="AA132" i="2"/>
  <c r="AA127" i="2"/>
  <c r="AA124" i="2"/>
  <c r="AI120" i="2"/>
  <c r="AA117" i="2"/>
  <c r="AI115" i="2"/>
  <c r="AI117" i="2"/>
  <c r="AA202" i="2"/>
  <c r="AA119" i="2"/>
  <c r="AA116" i="2"/>
  <c r="AA207" i="2"/>
  <c r="AA204" i="2"/>
  <c r="AI162" i="2"/>
  <c r="AI160" i="2"/>
  <c r="AA157" i="2"/>
  <c r="AA152" i="2"/>
  <c r="AI134" i="2"/>
  <c r="AI200" i="2"/>
  <c r="AI197" i="2"/>
  <c r="AI192" i="2"/>
  <c r="AA191" i="2"/>
  <c r="AI189" i="2"/>
  <c r="AI179" i="2"/>
  <c r="AI177" i="2"/>
  <c r="AA167" i="2"/>
  <c r="AI165" i="2"/>
  <c r="AA162" i="2"/>
  <c r="AI158" i="2"/>
  <c r="AA155" i="2"/>
  <c r="AA153" i="2"/>
  <c r="AA150" i="2"/>
  <c r="AI146" i="2"/>
  <c r="AI144" i="2"/>
  <c r="AA141" i="2"/>
  <c r="AI139" i="2"/>
  <c r="AA136" i="2"/>
  <c r="AI130" i="2"/>
  <c r="AA129" i="2"/>
  <c r="AI127" i="2"/>
  <c r="AA114" i="2"/>
  <c r="AA107" i="2"/>
  <c r="AI184" i="2"/>
  <c r="AI172" i="2"/>
  <c r="AI155" i="2"/>
  <c r="AI153" i="2"/>
  <c r="AA138" i="2"/>
  <c r="AI122" i="2"/>
  <c r="AI129" i="2"/>
  <c r="AC9" i="2"/>
  <c r="AC10" i="2"/>
  <c r="AC11" i="2"/>
  <c r="AH11" i="2" s="1"/>
  <c r="AC12" i="2"/>
  <c r="AC13" i="2"/>
  <c r="AF13" i="2" s="1"/>
  <c r="AC14" i="2"/>
  <c r="AA13" i="2"/>
  <c r="AA21" i="2"/>
  <c r="AA29" i="2"/>
  <c r="AA37" i="2"/>
  <c r="AA45" i="2"/>
  <c r="AA53" i="2"/>
  <c r="AA61" i="2"/>
  <c r="AA69" i="2"/>
  <c r="AA77" i="2"/>
  <c r="AA85" i="2"/>
  <c r="AA93" i="2"/>
  <c r="AA101" i="2"/>
  <c r="AA44" i="2"/>
  <c r="AA14" i="2"/>
  <c r="AA22" i="2"/>
  <c r="AA30" i="2"/>
  <c r="AA38" i="2"/>
  <c r="AA46" i="2"/>
  <c r="AA54" i="2"/>
  <c r="AA62" i="2"/>
  <c r="AA70" i="2"/>
  <c r="AA78" i="2"/>
  <c r="AA86" i="2"/>
  <c r="AA94" i="2"/>
  <c r="AA102" i="2"/>
  <c r="AA20" i="2"/>
  <c r="AA60" i="2"/>
  <c r="AA84" i="2"/>
  <c r="AA15" i="2"/>
  <c r="AA23" i="2"/>
  <c r="AA31" i="2"/>
  <c r="AA39" i="2"/>
  <c r="AA47" i="2"/>
  <c r="AA55" i="2"/>
  <c r="AA63" i="2"/>
  <c r="AA71" i="2"/>
  <c r="AA79" i="2"/>
  <c r="AA87" i="2"/>
  <c r="AA95" i="2"/>
  <c r="AA103" i="2"/>
  <c r="AA52" i="2"/>
  <c r="AA16" i="2"/>
  <c r="AA24" i="2"/>
  <c r="AA32" i="2"/>
  <c r="AA40" i="2"/>
  <c r="AA48" i="2"/>
  <c r="AA56" i="2"/>
  <c r="AA64" i="2"/>
  <c r="AA72" i="2"/>
  <c r="AA80" i="2"/>
  <c r="AA88" i="2"/>
  <c r="AA96" i="2"/>
  <c r="AA76" i="2"/>
  <c r="AA9" i="2"/>
  <c r="AA17" i="2"/>
  <c r="AA25" i="2"/>
  <c r="AA33" i="2"/>
  <c r="AA41" i="2"/>
  <c r="AA49" i="2"/>
  <c r="AA57" i="2"/>
  <c r="AA65" i="2"/>
  <c r="AA73" i="2"/>
  <c r="AA81" i="2"/>
  <c r="AA89" i="2"/>
  <c r="AA97" i="2"/>
  <c r="AA12" i="2"/>
  <c r="AA68" i="2"/>
  <c r="AA8" i="2"/>
  <c r="AA10" i="2"/>
  <c r="AA18" i="2"/>
  <c r="AA26" i="2"/>
  <c r="AA34" i="2"/>
  <c r="AA42" i="2"/>
  <c r="AA50" i="2"/>
  <c r="AA58" i="2"/>
  <c r="AA66" i="2"/>
  <c r="AA74" i="2"/>
  <c r="AA82" i="2"/>
  <c r="AA90" i="2"/>
  <c r="AA98" i="2"/>
  <c r="AA36" i="2"/>
  <c r="AA92" i="2"/>
  <c r="AA11" i="2"/>
  <c r="AA19" i="2"/>
  <c r="AA27" i="2"/>
  <c r="AA35" i="2"/>
  <c r="AA43" i="2"/>
  <c r="AA51" i="2"/>
  <c r="AA59" i="2"/>
  <c r="AA67" i="2"/>
  <c r="AA75" i="2"/>
  <c r="AA83" i="2"/>
  <c r="AA91" i="2"/>
  <c r="AA99" i="2"/>
  <c r="AA28" i="2"/>
  <c r="AA100" i="2"/>
  <c r="AI23" i="2"/>
  <c r="AI93" i="2"/>
  <c r="AI101" i="2"/>
  <c r="AI80" i="2"/>
  <c r="AI100" i="2"/>
  <c r="AI18" i="2"/>
  <c r="AI31" i="2"/>
  <c r="AI35" i="2"/>
  <c r="AI39" i="2"/>
  <c r="AI43" i="2"/>
  <c r="AI47" i="2"/>
  <c r="AI51" i="2"/>
  <c r="AI55" i="2"/>
  <c r="AI59" i="2"/>
  <c r="AI63" i="2"/>
  <c r="AI67" i="2"/>
  <c r="AI71" i="2"/>
  <c r="AI76" i="2"/>
  <c r="AI22" i="2"/>
  <c r="AI26" i="2"/>
  <c r="AI30" i="2"/>
  <c r="AI17" i="2"/>
  <c r="AI34" i="2"/>
  <c r="AI38" i="2"/>
  <c r="AI42" i="2"/>
  <c r="AI46" i="2"/>
  <c r="AI50" i="2"/>
  <c r="AI54" i="2"/>
  <c r="AI58" i="2"/>
  <c r="AI62" i="2"/>
  <c r="AI66" i="2"/>
  <c r="AI70" i="2"/>
  <c r="AI75" i="2"/>
  <c r="AI79" i="2"/>
  <c r="AI83" i="2"/>
  <c r="AI21" i="2"/>
  <c r="AI25" i="2"/>
  <c r="AI29" i="2"/>
  <c r="AI74" i="2"/>
  <c r="AI87" i="2"/>
  <c r="AI91" i="2"/>
  <c r="AI95" i="2"/>
  <c r="AI99" i="2"/>
  <c r="AI103" i="2"/>
  <c r="AI37" i="2"/>
  <c r="AI53" i="2"/>
  <c r="AI69" i="2"/>
  <c r="AI73" i="2"/>
  <c r="AI78" i="2"/>
  <c r="AI98" i="2"/>
  <c r="AI102" i="2"/>
  <c r="AI88" i="2"/>
  <c r="AI16" i="2"/>
  <c r="AI33" i="2"/>
  <c r="AI41" i="2"/>
  <c r="AI45" i="2"/>
  <c r="AI49" i="2"/>
  <c r="AI57" i="2"/>
  <c r="AI61" i="2"/>
  <c r="AI65" i="2"/>
  <c r="AI82" i="2"/>
  <c r="AI86" i="2"/>
  <c r="AI94" i="2"/>
  <c r="AI20" i="2"/>
  <c r="AI24" i="2"/>
  <c r="AI28" i="2"/>
  <c r="AI90" i="2"/>
  <c r="AI84" i="2"/>
  <c r="AI92" i="2"/>
  <c r="AI19" i="2"/>
  <c r="AI32" i="2"/>
  <c r="AI36" i="2"/>
  <c r="AI40" i="2"/>
  <c r="AI44" i="2"/>
  <c r="AI48" i="2"/>
  <c r="AI52" i="2"/>
  <c r="AI56" i="2"/>
  <c r="AI60" i="2"/>
  <c r="AI64" i="2"/>
  <c r="AI68" i="2"/>
  <c r="AI72" i="2"/>
  <c r="AI77" i="2"/>
  <c r="AI81" i="2"/>
  <c r="AI85" i="2"/>
  <c r="AI27" i="2"/>
  <c r="AI89" i="2"/>
  <c r="AI97" i="2"/>
  <c r="AI96" i="2"/>
  <c r="AI15" i="2"/>
  <c r="AJ105" i="2" l="1"/>
  <c r="AK105" i="2"/>
  <c r="AK114" i="2"/>
  <c r="AJ114" i="2"/>
  <c r="D118" i="6" s="1"/>
  <c r="AJ150" i="2"/>
  <c r="D154" i="6" s="1"/>
  <c r="AK150" i="2"/>
  <c r="AJ122" i="2"/>
  <c r="D126" i="6" s="1"/>
  <c r="AK122" i="2"/>
  <c r="AK187" i="2"/>
  <c r="AJ187" i="2"/>
  <c r="D191" i="6" s="1"/>
  <c r="AK160" i="2"/>
  <c r="AJ160" i="2"/>
  <c r="D164" i="6" s="1"/>
  <c r="AK118" i="2"/>
  <c r="AJ118" i="2"/>
  <c r="D122" i="6" s="1"/>
  <c r="AJ153" i="2"/>
  <c r="D157" i="6" s="1"/>
  <c r="AK153" i="2"/>
  <c r="AJ130" i="2"/>
  <c r="D134" i="6" s="1"/>
  <c r="AK130" i="2"/>
  <c r="AJ162" i="2"/>
  <c r="D166" i="6" s="1"/>
  <c r="AK162" i="2"/>
  <c r="AK151" i="2"/>
  <c r="AJ151" i="2"/>
  <c r="D155" i="6" s="1"/>
  <c r="AJ119" i="2"/>
  <c r="D123" i="6" s="1"/>
  <c r="AK119" i="2"/>
  <c r="AJ161" i="2"/>
  <c r="D165" i="6" s="1"/>
  <c r="AK161" i="2"/>
  <c r="AJ112" i="2"/>
  <c r="D116" i="6" s="1"/>
  <c r="AK112" i="2"/>
  <c r="AK166" i="2"/>
  <c r="AJ166" i="2"/>
  <c r="D170" i="6" s="1"/>
  <c r="AJ193" i="2"/>
  <c r="D197" i="6" s="1"/>
  <c r="AK193" i="2"/>
  <c r="AJ131" i="2"/>
  <c r="D135" i="6" s="1"/>
  <c r="AK131" i="2"/>
  <c r="AK204" i="2"/>
  <c r="AJ204" i="2"/>
  <c r="D208" i="6" s="1"/>
  <c r="AJ196" i="2"/>
  <c r="D200" i="6" s="1"/>
  <c r="AK196" i="2"/>
  <c r="AK117" i="2"/>
  <c r="AJ117" i="2"/>
  <c r="D121" i="6" s="1"/>
  <c r="AJ149" i="2"/>
  <c r="D153" i="6" s="1"/>
  <c r="AK149" i="2"/>
  <c r="AJ189" i="2"/>
  <c r="D193" i="6" s="1"/>
  <c r="AK189" i="2"/>
  <c r="AJ194" i="2"/>
  <c r="D198" i="6" s="1"/>
  <c r="AK194" i="2"/>
  <c r="AK155" i="2"/>
  <c r="AJ155" i="2"/>
  <c r="D159" i="6" s="1"/>
  <c r="AJ158" i="2"/>
  <c r="D162" i="6" s="1"/>
  <c r="AK158" i="2"/>
  <c r="AK156" i="2"/>
  <c r="AJ156" i="2"/>
  <c r="D160" i="6" s="1"/>
  <c r="AJ182" i="2"/>
  <c r="D186" i="6" s="1"/>
  <c r="AK182" i="2"/>
  <c r="AJ124" i="2"/>
  <c r="D128" i="6" s="1"/>
  <c r="AK124" i="2"/>
  <c r="AJ125" i="2"/>
  <c r="D129" i="6" s="1"/>
  <c r="AK125" i="2"/>
  <c r="AK163" i="2"/>
  <c r="AJ163" i="2"/>
  <c r="D167" i="6" s="1"/>
  <c r="AJ198" i="2"/>
  <c r="D202" i="6" s="1"/>
  <c r="AK198" i="2"/>
  <c r="AK132" i="2"/>
  <c r="AJ132" i="2"/>
  <c r="D136" i="6" s="1"/>
  <c r="AK106" i="2"/>
  <c r="AJ106" i="2"/>
  <c r="AK207" i="2"/>
  <c r="AJ207" i="2"/>
  <c r="D211" i="6" s="1"/>
  <c r="AK191" i="2"/>
  <c r="AJ191" i="2"/>
  <c r="D195" i="6" s="1"/>
  <c r="AJ113" i="2"/>
  <c r="D117" i="6" s="1"/>
  <c r="AK113" i="2"/>
  <c r="AJ121" i="2"/>
  <c r="D125" i="6" s="1"/>
  <c r="AK121" i="2"/>
  <c r="AJ157" i="2"/>
  <c r="D161" i="6" s="1"/>
  <c r="AK157" i="2"/>
  <c r="AJ164" i="2"/>
  <c r="D168" i="6" s="1"/>
  <c r="AK164" i="2"/>
  <c r="AJ192" i="2"/>
  <c r="D196" i="6" s="1"/>
  <c r="AK192" i="2"/>
  <c r="AJ120" i="2"/>
  <c r="D124" i="6" s="1"/>
  <c r="AK120" i="2"/>
  <c r="AK172" i="2"/>
  <c r="AJ172" i="2"/>
  <c r="D176" i="6" s="1"/>
  <c r="AK139" i="2"/>
  <c r="AJ139" i="2"/>
  <c r="D143" i="6" s="1"/>
  <c r="AK197" i="2"/>
  <c r="AJ197" i="2"/>
  <c r="D201" i="6" s="1"/>
  <c r="AJ104" i="2"/>
  <c r="AK104" i="2"/>
  <c r="AJ135" i="2"/>
  <c r="D139" i="6" s="1"/>
  <c r="AK135" i="2"/>
  <c r="AK173" i="2"/>
  <c r="AJ173" i="2"/>
  <c r="D177" i="6" s="1"/>
  <c r="AK109" i="2"/>
  <c r="AJ109" i="2"/>
  <c r="D113" i="6" s="1"/>
  <c r="AK133" i="2"/>
  <c r="AJ133" i="2"/>
  <c r="D137" i="6" s="1"/>
  <c r="AJ111" i="2"/>
  <c r="D115" i="6" s="1"/>
  <c r="AK111" i="2"/>
  <c r="AJ138" i="2"/>
  <c r="D142" i="6" s="1"/>
  <c r="AK138" i="2"/>
  <c r="AJ176" i="2"/>
  <c r="D180" i="6" s="1"/>
  <c r="AK176" i="2"/>
  <c r="AJ148" i="2"/>
  <c r="D152" i="6" s="1"/>
  <c r="AK148" i="2"/>
  <c r="AJ128" i="2"/>
  <c r="D132" i="6" s="1"/>
  <c r="AK128" i="2"/>
  <c r="AK199" i="2"/>
  <c r="AJ199" i="2"/>
  <c r="D203" i="6" s="1"/>
  <c r="AJ152" i="2"/>
  <c r="D156" i="6" s="1"/>
  <c r="AK152" i="2"/>
  <c r="AK188" i="2"/>
  <c r="AJ188" i="2"/>
  <c r="D192" i="6" s="1"/>
  <c r="AJ115" i="2"/>
  <c r="D119" i="6" s="1"/>
  <c r="AK115" i="2"/>
  <c r="AJ186" i="2"/>
  <c r="D190" i="6" s="1"/>
  <c r="AK186" i="2"/>
  <c r="AJ184" i="2"/>
  <c r="D188" i="6" s="1"/>
  <c r="AK184" i="2"/>
  <c r="AJ165" i="2"/>
  <c r="D169" i="6" s="1"/>
  <c r="AK165" i="2"/>
  <c r="AK200" i="2"/>
  <c r="AJ200" i="2"/>
  <c r="D204" i="6" s="1"/>
  <c r="AK167" i="2"/>
  <c r="AJ167" i="2"/>
  <c r="D171" i="6" s="1"/>
  <c r="AK110" i="2"/>
  <c r="AJ110" i="2"/>
  <c r="D114" i="6" s="1"/>
  <c r="AJ137" i="2"/>
  <c r="D141" i="6" s="1"/>
  <c r="AK137" i="2"/>
  <c r="AJ175" i="2"/>
  <c r="D179" i="6" s="1"/>
  <c r="AK175" i="2"/>
  <c r="AJ201" i="2"/>
  <c r="D205" i="6" s="1"/>
  <c r="AK201" i="2"/>
  <c r="AK123" i="2"/>
  <c r="AJ123" i="2"/>
  <c r="D127" i="6" s="1"/>
  <c r="AK145" i="2"/>
  <c r="AJ145" i="2"/>
  <c r="D149" i="6" s="1"/>
  <c r="AJ178" i="2"/>
  <c r="D182" i="6" s="1"/>
  <c r="AK178" i="2"/>
  <c r="AK107" i="2"/>
  <c r="AJ107" i="2"/>
  <c r="AK169" i="2"/>
  <c r="AJ169" i="2"/>
  <c r="D173" i="6" s="1"/>
  <c r="AJ127" i="2"/>
  <c r="D131" i="6" s="1"/>
  <c r="AK127" i="2"/>
  <c r="AJ205" i="2"/>
  <c r="D209" i="6" s="1"/>
  <c r="AK205" i="2"/>
  <c r="AK159" i="2"/>
  <c r="AJ159" i="2"/>
  <c r="D163" i="6" s="1"/>
  <c r="AJ183" i="2"/>
  <c r="D187" i="6" s="1"/>
  <c r="AK183" i="2"/>
  <c r="AK126" i="2"/>
  <c r="AJ126" i="2"/>
  <c r="D130" i="6" s="1"/>
  <c r="AK144" i="2"/>
  <c r="AJ144" i="2"/>
  <c r="D148" i="6" s="1"/>
  <c r="AJ134" i="2"/>
  <c r="D138" i="6" s="1"/>
  <c r="AK134" i="2"/>
  <c r="AJ168" i="2"/>
  <c r="D172" i="6" s="1"/>
  <c r="AK168" i="2"/>
  <c r="AJ108" i="2"/>
  <c r="D112" i="6" s="1"/>
  <c r="AK108" i="2"/>
  <c r="AJ142" i="2"/>
  <c r="D146" i="6" s="1"/>
  <c r="AK142" i="2"/>
  <c r="AK180" i="2"/>
  <c r="AJ180" i="2"/>
  <c r="D184" i="6" s="1"/>
  <c r="AK185" i="2"/>
  <c r="AJ185" i="2"/>
  <c r="D189" i="6" s="1"/>
  <c r="AJ116" i="2"/>
  <c r="D120" i="6" s="1"/>
  <c r="AK116" i="2"/>
  <c r="AJ147" i="2"/>
  <c r="D151" i="6" s="1"/>
  <c r="AK147" i="2"/>
  <c r="AJ171" i="2"/>
  <c r="D175" i="6" s="1"/>
  <c r="AK171" i="2"/>
  <c r="AJ202" i="2"/>
  <c r="D206" i="6" s="1"/>
  <c r="AK202" i="2"/>
  <c r="AK179" i="2"/>
  <c r="AJ179" i="2"/>
  <c r="D183" i="6" s="1"/>
  <c r="AJ190" i="2"/>
  <c r="D194" i="6" s="1"/>
  <c r="AK190" i="2"/>
  <c r="AJ206" i="2"/>
  <c r="D210" i="6" s="1"/>
  <c r="AK206" i="2"/>
  <c r="AK195" i="2"/>
  <c r="AJ195" i="2"/>
  <c r="D199" i="6" s="1"/>
  <c r="AK181" i="2"/>
  <c r="AJ181" i="2"/>
  <c r="D185" i="6" s="1"/>
  <c r="AK129" i="2"/>
  <c r="AJ129" i="2"/>
  <c r="D133" i="6" s="1"/>
  <c r="AK146" i="2"/>
  <c r="AJ146" i="2"/>
  <c r="D150" i="6" s="1"/>
  <c r="AJ177" i="2"/>
  <c r="D181" i="6" s="1"/>
  <c r="AK177" i="2"/>
  <c r="AK170" i="2"/>
  <c r="AJ170" i="2"/>
  <c r="D174" i="6" s="1"/>
  <c r="AJ203" i="2"/>
  <c r="D207" i="6" s="1"/>
  <c r="AK203" i="2"/>
  <c r="AJ136" i="2"/>
  <c r="D140" i="6" s="1"/>
  <c r="AK136" i="2"/>
  <c r="AJ140" i="2"/>
  <c r="D144" i="6" s="1"/>
  <c r="AK140" i="2"/>
  <c r="AK143" i="2"/>
  <c r="AJ143" i="2"/>
  <c r="D147" i="6" s="1"/>
  <c r="AJ154" i="2"/>
  <c r="D158" i="6" s="1"/>
  <c r="AK154" i="2"/>
  <c r="AJ174" i="2"/>
  <c r="D178" i="6" s="1"/>
  <c r="AK174" i="2"/>
  <c r="AJ141" i="2"/>
  <c r="D145" i="6" s="1"/>
  <c r="AK141" i="2"/>
  <c r="AH13" i="2"/>
  <c r="AG13" i="2"/>
  <c r="AI13" i="2" s="1"/>
  <c r="AG14" i="2"/>
  <c r="AH14" i="2"/>
  <c r="AF14" i="2"/>
  <c r="AF11" i="2"/>
  <c r="AG11" i="2"/>
  <c r="AF12" i="2"/>
  <c r="AG12" i="2"/>
  <c r="AI12" i="2" s="1"/>
  <c r="AH12" i="2"/>
  <c r="AI11" i="2"/>
  <c r="AK11" i="2" s="1"/>
  <c r="AG10" i="2"/>
  <c r="AF10" i="2"/>
  <c r="AH10" i="2"/>
  <c r="AF9" i="2"/>
  <c r="AI9" i="2" s="1"/>
  <c r="AG9" i="2"/>
  <c r="AH9" i="2"/>
  <c r="AJ20" i="2"/>
  <c r="AK20" i="2"/>
  <c r="AJ97" i="2"/>
  <c r="AK97" i="2"/>
  <c r="AK64" i="2"/>
  <c r="AJ64" i="2"/>
  <c r="AK32" i="2"/>
  <c r="AJ32" i="2"/>
  <c r="AJ45" i="2"/>
  <c r="AK45" i="2"/>
  <c r="AK98" i="2"/>
  <c r="AJ98" i="2"/>
  <c r="AJ99" i="2"/>
  <c r="AK99" i="2"/>
  <c r="AK54" i="2"/>
  <c r="AJ54" i="2"/>
  <c r="AK26" i="2"/>
  <c r="AJ26" i="2"/>
  <c r="AJ59" i="2"/>
  <c r="AK59" i="2"/>
  <c r="AK18" i="2"/>
  <c r="AJ18" i="2"/>
  <c r="AJ68" i="2"/>
  <c r="AK68" i="2"/>
  <c r="AK102" i="2"/>
  <c r="AJ102" i="2"/>
  <c r="AJ89" i="2"/>
  <c r="AK89" i="2"/>
  <c r="AJ60" i="2"/>
  <c r="AK60" i="2"/>
  <c r="AJ19" i="2"/>
  <c r="AK19" i="2"/>
  <c r="AK94" i="2"/>
  <c r="AJ94" i="2"/>
  <c r="AJ41" i="2"/>
  <c r="AK41" i="2"/>
  <c r="AK78" i="2"/>
  <c r="AJ78" i="2"/>
  <c r="AK95" i="2"/>
  <c r="AJ95" i="2"/>
  <c r="AJ83" i="2"/>
  <c r="AK83" i="2"/>
  <c r="AK50" i="2"/>
  <c r="AJ50" i="2"/>
  <c r="AK22" i="2"/>
  <c r="AJ22" i="2"/>
  <c r="AK55" i="2"/>
  <c r="AJ55" i="2"/>
  <c r="AK100" i="2"/>
  <c r="AJ100" i="2"/>
  <c r="AJ27" i="2"/>
  <c r="AK27" i="2"/>
  <c r="AJ92" i="2"/>
  <c r="AK92" i="2"/>
  <c r="AJ33" i="2"/>
  <c r="AK33" i="2"/>
  <c r="AJ73" i="2"/>
  <c r="AK73" i="2"/>
  <c r="AJ91" i="2"/>
  <c r="AK91" i="2"/>
  <c r="AK79" i="2"/>
  <c r="AJ79" i="2"/>
  <c r="AK46" i="2"/>
  <c r="AJ46" i="2"/>
  <c r="AJ51" i="2"/>
  <c r="AK51" i="2"/>
  <c r="AK80" i="2"/>
  <c r="AJ80" i="2"/>
  <c r="AJ56" i="2"/>
  <c r="AK56" i="2"/>
  <c r="AJ86" i="2"/>
  <c r="AK86" i="2"/>
  <c r="AK15" i="2"/>
  <c r="AJ15" i="2"/>
  <c r="AK85" i="2"/>
  <c r="AJ85" i="2"/>
  <c r="AJ52" i="2"/>
  <c r="AK52" i="2"/>
  <c r="AK84" i="2"/>
  <c r="AJ84" i="2"/>
  <c r="AK82" i="2"/>
  <c r="AJ82" i="2"/>
  <c r="AJ16" i="2"/>
  <c r="AK16" i="2"/>
  <c r="AK69" i="2"/>
  <c r="AJ69" i="2"/>
  <c r="AK87" i="2"/>
  <c r="AJ87" i="2"/>
  <c r="AJ75" i="2"/>
  <c r="AK75" i="2"/>
  <c r="AJ42" i="2"/>
  <c r="AK42" i="2"/>
  <c r="AK47" i="2"/>
  <c r="AJ47" i="2"/>
  <c r="AJ101" i="2"/>
  <c r="AK101" i="2"/>
  <c r="AK81" i="2"/>
  <c r="AJ81" i="2"/>
  <c r="AK90" i="2"/>
  <c r="AJ90" i="2"/>
  <c r="AJ65" i="2"/>
  <c r="AK65" i="2"/>
  <c r="AJ88" i="2"/>
  <c r="AK88" i="2"/>
  <c r="AJ53" i="2"/>
  <c r="AK53" i="2"/>
  <c r="AJ74" i="2"/>
  <c r="AK74" i="2"/>
  <c r="AK70" i="2"/>
  <c r="AJ70" i="2"/>
  <c r="AJ38" i="2"/>
  <c r="AK38" i="2"/>
  <c r="AJ76" i="2"/>
  <c r="AK76" i="2"/>
  <c r="AJ43" i="2"/>
  <c r="AK43" i="2"/>
  <c r="AJ93" i="2"/>
  <c r="AK93" i="2"/>
  <c r="AK48" i="2"/>
  <c r="AJ48" i="2"/>
  <c r="AJ77" i="2"/>
  <c r="AK77" i="2"/>
  <c r="AK44" i="2"/>
  <c r="AJ44" i="2"/>
  <c r="AK28" i="2"/>
  <c r="AJ28" i="2"/>
  <c r="AJ61" i="2"/>
  <c r="AK61" i="2"/>
  <c r="AH8" i="2"/>
  <c r="AF8" i="2"/>
  <c r="AG8" i="2"/>
  <c r="AK37" i="2"/>
  <c r="AJ37" i="2"/>
  <c r="AJ29" i="2"/>
  <c r="AK29" i="2"/>
  <c r="AK66" i="2"/>
  <c r="AJ66" i="2"/>
  <c r="AJ34" i="2"/>
  <c r="AK34" i="2"/>
  <c r="AJ71" i="2"/>
  <c r="AK71" i="2"/>
  <c r="AJ39" i="2"/>
  <c r="AK39" i="2"/>
  <c r="AJ23" i="2"/>
  <c r="AK23" i="2"/>
  <c r="AJ96" i="2"/>
  <c r="AK96" i="2"/>
  <c r="AK72" i="2"/>
  <c r="AJ72" i="2"/>
  <c r="AK40" i="2"/>
  <c r="AJ40" i="2"/>
  <c r="AJ24" i="2"/>
  <c r="AK24" i="2"/>
  <c r="AJ57" i="2"/>
  <c r="AK57" i="2"/>
  <c r="AJ25" i="2"/>
  <c r="AK25" i="2"/>
  <c r="AK62" i="2"/>
  <c r="AJ62" i="2"/>
  <c r="AJ17" i="2"/>
  <c r="AK17" i="2"/>
  <c r="AJ67" i="2"/>
  <c r="AK67" i="2"/>
  <c r="AJ35" i="2"/>
  <c r="AK35" i="2"/>
  <c r="AJ36" i="2"/>
  <c r="AK36" i="2"/>
  <c r="AJ49" i="2"/>
  <c r="AK49" i="2"/>
  <c r="AJ103" i="2"/>
  <c r="AK103" i="2"/>
  <c r="AJ21" i="2"/>
  <c r="AK21" i="2"/>
  <c r="AK58" i="2"/>
  <c r="AJ58" i="2"/>
  <c r="AK30" i="2"/>
  <c r="AJ30" i="2"/>
  <c r="AK63" i="2"/>
  <c r="AJ63" i="2"/>
  <c r="AK31" i="2"/>
  <c r="AJ31" i="2"/>
  <c r="Z195" i="2" l="1"/>
  <c r="AD199" i="6"/>
  <c r="Z144" i="2"/>
  <c r="AD148" i="6"/>
  <c r="Z169" i="2"/>
  <c r="AD173" i="6"/>
  <c r="Z200" i="2"/>
  <c r="AD204" i="6"/>
  <c r="Z109" i="2"/>
  <c r="AD113" i="6"/>
  <c r="Z197" i="2"/>
  <c r="AD201" i="6"/>
  <c r="Z132" i="2"/>
  <c r="AD136" i="6"/>
  <c r="Z155" i="2"/>
  <c r="AD159" i="6"/>
  <c r="Z117" i="2"/>
  <c r="AD121" i="6"/>
  <c r="Z114" i="2"/>
  <c r="AD118" i="6"/>
  <c r="Z141" i="2"/>
  <c r="AD145" i="6"/>
  <c r="Z140" i="2"/>
  <c r="AD144" i="6"/>
  <c r="Z177" i="2"/>
  <c r="AD181" i="6"/>
  <c r="Z190" i="2"/>
  <c r="AD194" i="6"/>
  <c r="Z147" i="2"/>
  <c r="AD151" i="6"/>
  <c r="Z142" i="2"/>
  <c r="AD146" i="6"/>
  <c r="Z205" i="2"/>
  <c r="AD209" i="6"/>
  <c r="Z175" i="2"/>
  <c r="AD179" i="6"/>
  <c r="Z184" i="2"/>
  <c r="AD188" i="6"/>
  <c r="Z152" i="2"/>
  <c r="AD156" i="6"/>
  <c r="Z128" i="2"/>
  <c r="AD132" i="6"/>
  <c r="Z176" i="2"/>
  <c r="AD180" i="6"/>
  <c r="Z111" i="2"/>
  <c r="AD115" i="6"/>
  <c r="Z135" i="2"/>
  <c r="AD139" i="6"/>
  <c r="Z192" i="2"/>
  <c r="AD196" i="6"/>
  <c r="Z119" i="2"/>
  <c r="AD123" i="6"/>
  <c r="Z153" i="2"/>
  <c r="AD157" i="6"/>
  <c r="Z143" i="2"/>
  <c r="AD147" i="6"/>
  <c r="Z170" i="2"/>
  <c r="AD174" i="6"/>
  <c r="Z146" i="2"/>
  <c r="AD150" i="6"/>
  <c r="Z181" i="2"/>
  <c r="AD185" i="6"/>
  <c r="Z179" i="2"/>
  <c r="AD183" i="6"/>
  <c r="Z180" i="2"/>
  <c r="AD184" i="6"/>
  <c r="Z126" i="2"/>
  <c r="AD130" i="6"/>
  <c r="Z159" i="2"/>
  <c r="AD163" i="6"/>
  <c r="Z145" i="2"/>
  <c r="AD149" i="6"/>
  <c r="Z167" i="2"/>
  <c r="AD171" i="6"/>
  <c r="Z188" i="2"/>
  <c r="AD192" i="6"/>
  <c r="Z199" i="2"/>
  <c r="AD203" i="6"/>
  <c r="Z133" i="2"/>
  <c r="AD137" i="6"/>
  <c r="Z173" i="2"/>
  <c r="AD177" i="6"/>
  <c r="Z139" i="2"/>
  <c r="AD143" i="6"/>
  <c r="Z191" i="2"/>
  <c r="AD195" i="6"/>
  <c r="Z166" i="2"/>
  <c r="AD170" i="6"/>
  <c r="Z151" i="2"/>
  <c r="AD155" i="6"/>
  <c r="Z118" i="2"/>
  <c r="AD122" i="6"/>
  <c r="Z187" i="2"/>
  <c r="AD191" i="6"/>
  <c r="Z129" i="2"/>
  <c r="AD133" i="6"/>
  <c r="Z185" i="2"/>
  <c r="AD189" i="6"/>
  <c r="Z123" i="2"/>
  <c r="AD127" i="6"/>
  <c r="Z110" i="2"/>
  <c r="AD114" i="6"/>
  <c r="Z172" i="2"/>
  <c r="AD176" i="6"/>
  <c r="Z207" i="2"/>
  <c r="AD211" i="6"/>
  <c r="Z163" i="2"/>
  <c r="AD167" i="6"/>
  <c r="Z156" i="2"/>
  <c r="AD160" i="6"/>
  <c r="Z204" i="2"/>
  <c r="AD208" i="6"/>
  <c r="Z160" i="2"/>
  <c r="AD164" i="6"/>
  <c r="Z154" i="2"/>
  <c r="AD158" i="6"/>
  <c r="Z203" i="2"/>
  <c r="AD207" i="6"/>
  <c r="Z202" i="2"/>
  <c r="AD206" i="6"/>
  <c r="Z168" i="2"/>
  <c r="AD172" i="6"/>
  <c r="Z183" i="2"/>
  <c r="AD187" i="6"/>
  <c r="Z178" i="2"/>
  <c r="AD182" i="6"/>
  <c r="Z115" i="2"/>
  <c r="AD119" i="6"/>
  <c r="Z157" i="2"/>
  <c r="AD161" i="6"/>
  <c r="Z113" i="2"/>
  <c r="AD117" i="6"/>
  <c r="Z124" i="2"/>
  <c r="AD128" i="6"/>
  <c r="Z189" i="2"/>
  <c r="AD193" i="6"/>
  <c r="Z193" i="2"/>
  <c r="AD197" i="6"/>
  <c r="Z112" i="2"/>
  <c r="AD116" i="6"/>
  <c r="Z162" i="2"/>
  <c r="AD166" i="6"/>
  <c r="Z122" i="2"/>
  <c r="AD126" i="6"/>
  <c r="Z174" i="2"/>
  <c r="AD178" i="6"/>
  <c r="Z136" i="2"/>
  <c r="AD140" i="6"/>
  <c r="Z206" i="2"/>
  <c r="AD210" i="6"/>
  <c r="Z171" i="2"/>
  <c r="AD175" i="6"/>
  <c r="Z116" i="2"/>
  <c r="AD120" i="6"/>
  <c r="Z108" i="2"/>
  <c r="AD112" i="6"/>
  <c r="Z134" i="2"/>
  <c r="AD138" i="6"/>
  <c r="Z127" i="2"/>
  <c r="AD131" i="6"/>
  <c r="Z201" i="2"/>
  <c r="AD205" i="6"/>
  <c r="Z137" i="2"/>
  <c r="AD141" i="6"/>
  <c r="Z165" i="2"/>
  <c r="AD169" i="6"/>
  <c r="Z186" i="2"/>
  <c r="AD190" i="6"/>
  <c r="Z148" i="2"/>
  <c r="AD152" i="6"/>
  <c r="Z138" i="2"/>
  <c r="AD142" i="6"/>
  <c r="Z120" i="2"/>
  <c r="AD124" i="6"/>
  <c r="Z164" i="2"/>
  <c r="AD168" i="6"/>
  <c r="Z121" i="2"/>
  <c r="AD125" i="6"/>
  <c r="Z198" i="2"/>
  <c r="AD202" i="6"/>
  <c r="Z125" i="2"/>
  <c r="AD129" i="6"/>
  <c r="Z182" i="2"/>
  <c r="AD186" i="6"/>
  <c r="Z158" i="2"/>
  <c r="AD162" i="6"/>
  <c r="Z194" i="2"/>
  <c r="AD198" i="6"/>
  <c r="Z149" i="2"/>
  <c r="AD153" i="6"/>
  <c r="Z196" i="2"/>
  <c r="AD200" i="6"/>
  <c r="Z131" i="2"/>
  <c r="AD135" i="6"/>
  <c r="Z161" i="2"/>
  <c r="AD165" i="6"/>
  <c r="Z130" i="2"/>
  <c r="AD134" i="6"/>
  <c r="Z150" i="2"/>
  <c r="AD154" i="6"/>
  <c r="AJ13" i="2"/>
  <c r="D17" i="6" s="1"/>
  <c r="AI14" i="2"/>
  <c r="AJ14" i="2" s="1"/>
  <c r="D18" i="6" s="1"/>
  <c r="AK13" i="2"/>
  <c r="AJ12" i="2"/>
  <c r="D16" i="6" s="1"/>
  <c r="AI10" i="2"/>
  <c r="AJ10" i="2" s="1"/>
  <c r="D14" i="6" s="1"/>
  <c r="AK12" i="2"/>
  <c r="AJ11" i="2"/>
  <c r="D15" i="6" s="1"/>
  <c r="D57" i="6"/>
  <c r="D95" i="6"/>
  <c r="D53" i="6"/>
  <c r="D111" i="6"/>
  <c r="Z107" i="2" s="1"/>
  <c r="D43" i="6"/>
  <c r="D52" i="6"/>
  <c r="D88" i="6"/>
  <c r="D104" i="6"/>
  <c r="D106" i="6"/>
  <c r="D102" i="6"/>
  <c r="D62" i="6"/>
  <c r="D110" i="6"/>
  <c r="Z106" i="2" s="1"/>
  <c r="D76" i="6"/>
  <c r="D41" i="6"/>
  <c r="D42" i="6"/>
  <c r="D92" i="6"/>
  <c r="D105" i="6"/>
  <c r="D90" i="6"/>
  <c r="D77" i="6"/>
  <c r="D87" i="6"/>
  <c r="D80" i="6"/>
  <c r="D31" i="6"/>
  <c r="D32" i="6"/>
  <c r="D91" i="6"/>
  <c r="D30" i="6"/>
  <c r="D68" i="6"/>
  <c r="D40" i="6"/>
  <c r="D21" i="6"/>
  <c r="D75" i="6"/>
  <c r="D48" i="6"/>
  <c r="D74" i="6"/>
  <c r="D51" i="6"/>
  <c r="D73" i="6"/>
  <c r="D50" i="6"/>
  <c r="D59" i="6"/>
  <c r="D99" i="6"/>
  <c r="D58" i="6"/>
  <c r="D65" i="6"/>
  <c r="D71" i="6"/>
  <c r="D33" i="6"/>
  <c r="D98" i="6"/>
  <c r="D35" i="6"/>
  <c r="D66" i="6"/>
  <c r="AI8" i="2"/>
  <c r="AK8" i="2" s="1"/>
  <c r="D97" i="6"/>
  <c r="D69" i="6"/>
  <c r="D56" i="6"/>
  <c r="D60" i="6"/>
  <c r="D37" i="6"/>
  <c r="D23" i="6"/>
  <c r="D72" i="6"/>
  <c r="D49" i="6"/>
  <c r="D101" i="6"/>
  <c r="D44" i="6"/>
  <c r="D100" i="6"/>
  <c r="D89" i="6"/>
  <c r="D34" i="6"/>
  <c r="D79" i="6"/>
  <c r="D25" i="6"/>
  <c r="D84" i="6"/>
  <c r="D83" i="6"/>
  <c r="D26" i="6"/>
  <c r="D67" i="6"/>
  <c r="D70" i="6"/>
  <c r="D81" i="6"/>
  <c r="D47" i="6"/>
  <c r="D78" i="6"/>
  <c r="D46" i="6"/>
  <c r="D96" i="6"/>
  <c r="D64" i="6"/>
  <c r="D24" i="6"/>
  <c r="D61" i="6"/>
  <c r="D38" i="6"/>
  <c r="D94" i="6"/>
  <c r="D82" i="6"/>
  <c r="D22" i="6"/>
  <c r="D107" i="6"/>
  <c r="D39" i="6"/>
  <c r="D29" i="6"/>
  <c r="D28" i="6"/>
  <c r="D27" i="6"/>
  <c r="D108" i="6"/>
  <c r="Z104" i="2" s="1"/>
  <c r="D85" i="6"/>
  <c r="D86" i="6"/>
  <c r="D54" i="6"/>
  <c r="D36" i="6"/>
  <c r="D55" i="6"/>
  <c r="D45" i="6"/>
  <c r="D93" i="6"/>
  <c r="D63" i="6"/>
  <c r="D103" i="6"/>
  <c r="D109" i="6"/>
  <c r="Z105" i="2" s="1"/>
  <c r="D20" i="6"/>
  <c r="D19" i="6"/>
  <c r="AK9" i="2"/>
  <c r="AJ9" i="2"/>
  <c r="D13" i="6" s="1"/>
  <c r="M193" i="6" l="1"/>
  <c r="AF193" i="6" s="1"/>
  <c r="P193" i="6" s="1"/>
  <c r="AN193" i="6"/>
  <c r="AR193" i="6" s="1"/>
  <c r="M119" i="6"/>
  <c r="AI119" i="6" s="1"/>
  <c r="Q119" i="6" s="1"/>
  <c r="AK119" i="6" s="1"/>
  <c r="AN119" i="6"/>
  <c r="AR119" i="6" s="1"/>
  <c r="M206" i="6"/>
  <c r="AI206" i="6" s="1"/>
  <c r="Q206" i="6" s="1"/>
  <c r="AK206" i="6" s="1"/>
  <c r="AN206" i="6"/>
  <c r="AR206" i="6" s="1"/>
  <c r="M208" i="6"/>
  <c r="AF208" i="6" s="1"/>
  <c r="P208" i="6" s="1"/>
  <c r="AN208" i="6"/>
  <c r="AR208" i="6" s="1"/>
  <c r="M176" i="6"/>
  <c r="AF176" i="6" s="1"/>
  <c r="P176" i="6" s="1"/>
  <c r="AN176" i="6"/>
  <c r="AR176" i="6" s="1"/>
  <c r="M133" i="6"/>
  <c r="AF133" i="6" s="1"/>
  <c r="P133" i="6" s="1"/>
  <c r="AN133" i="6"/>
  <c r="AR133" i="6" s="1"/>
  <c r="M170" i="6"/>
  <c r="AF170" i="6" s="1"/>
  <c r="P170" i="6" s="1"/>
  <c r="AN170" i="6"/>
  <c r="AR170" i="6" s="1"/>
  <c r="M137" i="6"/>
  <c r="AE137" i="6" s="1"/>
  <c r="N137" i="6" s="1"/>
  <c r="AN137" i="6"/>
  <c r="AR137" i="6" s="1"/>
  <c r="M149" i="6"/>
  <c r="AE149" i="6" s="1"/>
  <c r="N149" i="6" s="1"/>
  <c r="AN149" i="6"/>
  <c r="AR149" i="6" s="1"/>
  <c r="M183" i="6"/>
  <c r="AF183" i="6" s="1"/>
  <c r="P183" i="6" s="1"/>
  <c r="AN183" i="6"/>
  <c r="AR183" i="6" s="1"/>
  <c r="M147" i="6"/>
  <c r="AF147" i="6" s="1"/>
  <c r="P147" i="6" s="1"/>
  <c r="AN147" i="6"/>
  <c r="AR147" i="6" s="1"/>
  <c r="M139" i="6"/>
  <c r="AF139" i="6" s="1"/>
  <c r="P139" i="6" s="1"/>
  <c r="AN139" i="6"/>
  <c r="AR139" i="6" s="1"/>
  <c r="M156" i="6"/>
  <c r="AF156" i="6" s="1"/>
  <c r="P156" i="6" s="1"/>
  <c r="AN156" i="6"/>
  <c r="AR156" i="6" s="1"/>
  <c r="M146" i="6"/>
  <c r="AF146" i="6" s="1"/>
  <c r="P146" i="6" s="1"/>
  <c r="AN146" i="6"/>
  <c r="AR146" i="6" s="1"/>
  <c r="M144" i="6"/>
  <c r="AF144" i="6" s="1"/>
  <c r="P144" i="6" s="1"/>
  <c r="AN144" i="6"/>
  <c r="AR144" i="6" s="1"/>
  <c r="M159" i="6"/>
  <c r="AF159" i="6" s="1"/>
  <c r="P159" i="6" s="1"/>
  <c r="AN159" i="6"/>
  <c r="AR159" i="6" s="1"/>
  <c r="M204" i="6"/>
  <c r="AF204" i="6" s="1"/>
  <c r="P204" i="6" s="1"/>
  <c r="AN204" i="6"/>
  <c r="AR204" i="6" s="1"/>
  <c r="M154" i="6"/>
  <c r="AE154" i="6" s="1"/>
  <c r="N154" i="6" s="1"/>
  <c r="AN154" i="6"/>
  <c r="AR154" i="6" s="1"/>
  <c r="M200" i="6"/>
  <c r="AF200" i="6" s="1"/>
  <c r="P200" i="6" s="1"/>
  <c r="AN200" i="6"/>
  <c r="AR200" i="6" s="1"/>
  <c r="M186" i="6"/>
  <c r="AF186" i="6" s="1"/>
  <c r="P186" i="6" s="1"/>
  <c r="AN186" i="6"/>
  <c r="AR186" i="6" s="1"/>
  <c r="M168" i="6"/>
  <c r="AF168" i="6" s="1"/>
  <c r="P168" i="6" s="1"/>
  <c r="AN168" i="6"/>
  <c r="AR168" i="6" s="1"/>
  <c r="M190" i="6"/>
  <c r="AF190" i="6" s="1"/>
  <c r="P190" i="6" s="1"/>
  <c r="AN190" i="6"/>
  <c r="AR190" i="6" s="1"/>
  <c r="M131" i="6"/>
  <c r="AF131" i="6" s="1"/>
  <c r="P131" i="6" s="1"/>
  <c r="AN131" i="6"/>
  <c r="AR131" i="6" s="1"/>
  <c r="M175" i="6"/>
  <c r="AF175" i="6" s="1"/>
  <c r="P175" i="6" s="1"/>
  <c r="AN175" i="6"/>
  <c r="AR175" i="6" s="1"/>
  <c r="M126" i="6"/>
  <c r="AF126" i="6" s="1"/>
  <c r="P126" i="6" s="1"/>
  <c r="AN126" i="6"/>
  <c r="AR126" i="6" s="1"/>
  <c r="M134" i="6"/>
  <c r="AF134" i="6" s="1"/>
  <c r="P134" i="6" s="1"/>
  <c r="AN134" i="6"/>
  <c r="AR134" i="6" s="1"/>
  <c r="M153" i="6"/>
  <c r="AE153" i="6" s="1"/>
  <c r="N153" i="6" s="1"/>
  <c r="AN153" i="6"/>
  <c r="AR153" i="6" s="1"/>
  <c r="M129" i="6"/>
  <c r="AF129" i="6" s="1"/>
  <c r="P129" i="6" s="1"/>
  <c r="AN129" i="6"/>
  <c r="AR129" i="6" s="1"/>
  <c r="M124" i="6"/>
  <c r="AF124" i="6" s="1"/>
  <c r="P124" i="6" s="1"/>
  <c r="AN124" i="6"/>
  <c r="AR124" i="6" s="1"/>
  <c r="M169" i="6"/>
  <c r="AF169" i="6" s="1"/>
  <c r="P169" i="6" s="1"/>
  <c r="AN169" i="6"/>
  <c r="AR169" i="6" s="1"/>
  <c r="M138" i="6"/>
  <c r="AF138" i="6" s="1"/>
  <c r="P138" i="6" s="1"/>
  <c r="AN138" i="6"/>
  <c r="AR138" i="6" s="1"/>
  <c r="M210" i="6"/>
  <c r="AF210" i="6" s="1"/>
  <c r="P210" i="6" s="1"/>
  <c r="AN210" i="6"/>
  <c r="AR210" i="6" s="1"/>
  <c r="M166" i="6"/>
  <c r="AF166" i="6" s="1"/>
  <c r="P166" i="6" s="1"/>
  <c r="AN166" i="6"/>
  <c r="AR166" i="6" s="1"/>
  <c r="M128" i="6"/>
  <c r="AE128" i="6" s="1"/>
  <c r="N128" i="6" s="1"/>
  <c r="AN128" i="6"/>
  <c r="AR128" i="6" s="1"/>
  <c r="M182" i="6"/>
  <c r="AF182" i="6" s="1"/>
  <c r="P182" i="6" s="1"/>
  <c r="AN182" i="6"/>
  <c r="AR182" i="6" s="1"/>
  <c r="M207" i="6"/>
  <c r="AF207" i="6" s="1"/>
  <c r="P207" i="6" s="1"/>
  <c r="AN207" i="6"/>
  <c r="AR207" i="6" s="1"/>
  <c r="M160" i="6"/>
  <c r="AF160" i="6" s="1"/>
  <c r="P160" i="6" s="1"/>
  <c r="AN160" i="6"/>
  <c r="AR160" i="6" s="1"/>
  <c r="M114" i="6"/>
  <c r="AF114" i="6" s="1"/>
  <c r="P114" i="6" s="1"/>
  <c r="AN114" i="6"/>
  <c r="AR114" i="6" s="1"/>
  <c r="M191" i="6"/>
  <c r="AF191" i="6" s="1"/>
  <c r="P191" i="6" s="1"/>
  <c r="AN191" i="6"/>
  <c r="AR191" i="6" s="1"/>
  <c r="M195" i="6"/>
  <c r="AF195" i="6" s="1"/>
  <c r="P195" i="6" s="1"/>
  <c r="AN195" i="6"/>
  <c r="AR195" i="6" s="1"/>
  <c r="M203" i="6"/>
  <c r="AI203" i="6" s="1"/>
  <c r="Q203" i="6" s="1"/>
  <c r="AK203" i="6" s="1"/>
  <c r="AN203" i="6"/>
  <c r="AR203" i="6" s="1"/>
  <c r="M163" i="6"/>
  <c r="AF163" i="6" s="1"/>
  <c r="P163" i="6" s="1"/>
  <c r="AN163" i="6"/>
  <c r="AR163" i="6" s="1"/>
  <c r="M185" i="6"/>
  <c r="AF185" i="6" s="1"/>
  <c r="P185" i="6" s="1"/>
  <c r="AN185" i="6"/>
  <c r="AR185" i="6" s="1"/>
  <c r="M157" i="6"/>
  <c r="AI157" i="6" s="1"/>
  <c r="Q157" i="6" s="1"/>
  <c r="AK157" i="6" s="1"/>
  <c r="AN157" i="6"/>
  <c r="AR157" i="6" s="1"/>
  <c r="M115" i="6"/>
  <c r="AI115" i="6" s="1"/>
  <c r="Q115" i="6" s="1"/>
  <c r="AK115" i="6" s="1"/>
  <c r="AN115" i="6"/>
  <c r="AR115" i="6" s="1"/>
  <c r="M188" i="6"/>
  <c r="AI188" i="6" s="1"/>
  <c r="Q188" i="6" s="1"/>
  <c r="AK188" i="6" s="1"/>
  <c r="AN188" i="6"/>
  <c r="AR188" i="6" s="1"/>
  <c r="M151" i="6"/>
  <c r="AG151" i="6" s="1"/>
  <c r="O151" i="6" s="1"/>
  <c r="AN151" i="6"/>
  <c r="AR151" i="6" s="1"/>
  <c r="M145" i="6"/>
  <c r="AG145" i="6" s="1"/>
  <c r="O145" i="6" s="1"/>
  <c r="AN145" i="6"/>
  <c r="AR145" i="6" s="1"/>
  <c r="M136" i="6"/>
  <c r="AE136" i="6" s="1"/>
  <c r="N136" i="6" s="1"/>
  <c r="AN136" i="6"/>
  <c r="AR136" i="6" s="1"/>
  <c r="M173" i="6"/>
  <c r="AI173" i="6" s="1"/>
  <c r="Q173" i="6" s="1"/>
  <c r="AK173" i="6" s="1"/>
  <c r="AN173" i="6"/>
  <c r="AR173" i="6" s="1"/>
  <c r="M165" i="6"/>
  <c r="AF165" i="6" s="1"/>
  <c r="P165" i="6" s="1"/>
  <c r="AN165" i="6"/>
  <c r="AR165" i="6" s="1"/>
  <c r="M202" i="6"/>
  <c r="AF202" i="6" s="1"/>
  <c r="P202" i="6" s="1"/>
  <c r="AN202" i="6"/>
  <c r="AR202" i="6" s="1"/>
  <c r="M142" i="6"/>
  <c r="AF142" i="6" s="1"/>
  <c r="P142" i="6" s="1"/>
  <c r="AN142" i="6"/>
  <c r="AR142" i="6" s="1"/>
  <c r="M141" i="6"/>
  <c r="AF141" i="6" s="1"/>
  <c r="P141" i="6" s="1"/>
  <c r="AN141" i="6"/>
  <c r="AR141" i="6" s="1"/>
  <c r="M112" i="6"/>
  <c r="AF112" i="6" s="1"/>
  <c r="P112" i="6" s="1"/>
  <c r="AN112" i="6"/>
  <c r="AR112" i="6" s="1"/>
  <c r="M140" i="6"/>
  <c r="AG140" i="6" s="1"/>
  <c r="O140" i="6" s="1"/>
  <c r="AN140" i="6"/>
  <c r="AR140" i="6" s="1"/>
  <c r="M116" i="6"/>
  <c r="AF116" i="6" s="1"/>
  <c r="P116" i="6" s="1"/>
  <c r="AN116" i="6"/>
  <c r="AR116" i="6" s="1"/>
  <c r="M117" i="6"/>
  <c r="AE117" i="6" s="1"/>
  <c r="N117" i="6" s="1"/>
  <c r="AN117" i="6"/>
  <c r="AR117" i="6" s="1"/>
  <c r="M187" i="6"/>
  <c r="AF187" i="6" s="1"/>
  <c r="P187" i="6" s="1"/>
  <c r="AN187" i="6"/>
  <c r="AR187" i="6" s="1"/>
  <c r="M158" i="6"/>
  <c r="AF158" i="6" s="1"/>
  <c r="P158" i="6" s="1"/>
  <c r="AN158" i="6"/>
  <c r="AR158" i="6" s="1"/>
  <c r="M167" i="6"/>
  <c r="AF167" i="6" s="1"/>
  <c r="P167" i="6" s="1"/>
  <c r="AN167" i="6"/>
  <c r="AR167" i="6" s="1"/>
  <c r="M127" i="6"/>
  <c r="AF127" i="6" s="1"/>
  <c r="P127" i="6" s="1"/>
  <c r="AN127" i="6"/>
  <c r="AR127" i="6" s="1"/>
  <c r="M122" i="6"/>
  <c r="AF122" i="6" s="1"/>
  <c r="P122" i="6" s="1"/>
  <c r="AN122" i="6"/>
  <c r="AR122" i="6" s="1"/>
  <c r="M143" i="6"/>
  <c r="AF143" i="6" s="1"/>
  <c r="P143" i="6" s="1"/>
  <c r="AN143" i="6"/>
  <c r="AR143" i="6" s="1"/>
  <c r="M192" i="6"/>
  <c r="AF192" i="6" s="1"/>
  <c r="P192" i="6" s="1"/>
  <c r="AN192" i="6"/>
  <c r="AR192" i="6" s="1"/>
  <c r="M130" i="6"/>
  <c r="AG130" i="6" s="1"/>
  <c r="O130" i="6" s="1"/>
  <c r="AN130" i="6"/>
  <c r="AR130" i="6" s="1"/>
  <c r="M150" i="6"/>
  <c r="AG150" i="6" s="1"/>
  <c r="O150" i="6" s="1"/>
  <c r="AN150" i="6"/>
  <c r="AR150" i="6" s="1"/>
  <c r="M123" i="6"/>
  <c r="AF123" i="6" s="1"/>
  <c r="P123" i="6" s="1"/>
  <c r="AN123" i="6"/>
  <c r="AR123" i="6" s="1"/>
  <c r="M180" i="6"/>
  <c r="AF180" i="6" s="1"/>
  <c r="P180" i="6" s="1"/>
  <c r="AN180" i="6"/>
  <c r="AR180" i="6" s="1"/>
  <c r="M179" i="6"/>
  <c r="AF179" i="6" s="1"/>
  <c r="P179" i="6" s="1"/>
  <c r="AN179" i="6"/>
  <c r="AR179" i="6" s="1"/>
  <c r="M194" i="6"/>
  <c r="AF194" i="6" s="1"/>
  <c r="P194" i="6" s="1"/>
  <c r="AN194" i="6"/>
  <c r="AR194" i="6" s="1"/>
  <c r="M118" i="6"/>
  <c r="AF118" i="6" s="1"/>
  <c r="P118" i="6" s="1"/>
  <c r="AN118" i="6"/>
  <c r="AR118" i="6" s="1"/>
  <c r="M201" i="6"/>
  <c r="AF201" i="6" s="1"/>
  <c r="P201" i="6" s="1"/>
  <c r="AN201" i="6"/>
  <c r="AR201" i="6" s="1"/>
  <c r="M148" i="6"/>
  <c r="AF148" i="6" s="1"/>
  <c r="P148" i="6" s="1"/>
  <c r="AN148" i="6"/>
  <c r="AR148" i="6" s="1"/>
  <c r="M198" i="6"/>
  <c r="AF198" i="6" s="1"/>
  <c r="P198" i="6" s="1"/>
  <c r="AN198" i="6"/>
  <c r="AR198" i="6" s="1"/>
  <c r="M135" i="6"/>
  <c r="AF135" i="6" s="1"/>
  <c r="P135" i="6" s="1"/>
  <c r="AN135" i="6"/>
  <c r="AR135" i="6" s="1"/>
  <c r="M162" i="6"/>
  <c r="AF162" i="6" s="1"/>
  <c r="P162" i="6" s="1"/>
  <c r="AN162" i="6"/>
  <c r="AR162" i="6" s="1"/>
  <c r="M125" i="6"/>
  <c r="AI125" i="6" s="1"/>
  <c r="Q125" i="6" s="1"/>
  <c r="AK125" i="6" s="1"/>
  <c r="AN125" i="6"/>
  <c r="AR125" i="6" s="1"/>
  <c r="M152" i="6"/>
  <c r="AI152" i="6" s="1"/>
  <c r="Q152" i="6" s="1"/>
  <c r="AK152" i="6" s="1"/>
  <c r="AN152" i="6"/>
  <c r="AR152" i="6" s="1"/>
  <c r="M205" i="6"/>
  <c r="AG205" i="6" s="1"/>
  <c r="O205" i="6" s="1"/>
  <c r="AN205" i="6"/>
  <c r="AR205" i="6" s="1"/>
  <c r="M120" i="6"/>
  <c r="AE120" i="6" s="1"/>
  <c r="N120" i="6" s="1"/>
  <c r="AN120" i="6"/>
  <c r="AR120" i="6" s="1"/>
  <c r="M178" i="6"/>
  <c r="AF178" i="6" s="1"/>
  <c r="P178" i="6" s="1"/>
  <c r="AN178" i="6"/>
  <c r="AR178" i="6" s="1"/>
  <c r="M197" i="6"/>
  <c r="AF197" i="6" s="1"/>
  <c r="P197" i="6" s="1"/>
  <c r="AN197" i="6"/>
  <c r="AR197" i="6" s="1"/>
  <c r="M161" i="6"/>
  <c r="AF161" i="6" s="1"/>
  <c r="P161" i="6" s="1"/>
  <c r="AN161" i="6"/>
  <c r="AR161" i="6" s="1"/>
  <c r="M172" i="6"/>
  <c r="AF172" i="6" s="1"/>
  <c r="P172" i="6" s="1"/>
  <c r="AN172" i="6"/>
  <c r="AR172" i="6" s="1"/>
  <c r="M164" i="6"/>
  <c r="AE164" i="6" s="1"/>
  <c r="N164" i="6" s="1"/>
  <c r="AN164" i="6"/>
  <c r="AR164" i="6" s="1"/>
  <c r="M211" i="6"/>
  <c r="AE211" i="6" s="1"/>
  <c r="N211" i="6" s="1"/>
  <c r="AN211" i="6"/>
  <c r="AR211" i="6" s="1"/>
  <c r="M189" i="6"/>
  <c r="AI189" i="6" s="1"/>
  <c r="Q189" i="6" s="1"/>
  <c r="AK189" i="6" s="1"/>
  <c r="AN189" i="6"/>
  <c r="AR189" i="6" s="1"/>
  <c r="M155" i="6"/>
  <c r="AG155" i="6" s="1"/>
  <c r="O155" i="6" s="1"/>
  <c r="AN155" i="6"/>
  <c r="AR155" i="6" s="1"/>
  <c r="M177" i="6"/>
  <c r="AG177" i="6" s="1"/>
  <c r="O177" i="6" s="1"/>
  <c r="AN177" i="6"/>
  <c r="AR177" i="6" s="1"/>
  <c r="M171" i="6"/>
  <c r="AG171" i="6" s="1"/>
  <c r="O171" i="6" s="1"/>
  <c r="AN171" i="6"/>
  <c r="AR171" i="6" s="1"/>
  <c r="M184" i="6"/>
  <c r="AF184" i="6" s="1"/>
  <c r="P184" i="6" s="1"/>
  <c r="AN184" i="6"/>
  <c r="AR184" i="6" s="1"/>
  <c r="M174" i="6"/>
  <c r="AG174" i="6" s="1"/>
  <c r="O174" i="6" s="1"/>
  <c r="AN174" i="6"/>
  <c r="AR174" i="6" s="1"/>
  <c r="M196" i="6"/>
  <c r="AF196" i="6" s="1"/>
  <c r="P196" i="6" s="1"/>
  <c r="AN196" i="6"/>
  <c r="AR196" i="6" s="1"/>
  <c r="M132" i="6"/>
  <c r="AF132" i="6" s="1"/>
  <c r="P132" i="6" s="1"/>
  <c r="AN132" i="6"/>
  <c r="AR132" i="6" s="1"/>
  <c r="M209" i="6"/>
  <c r="AF209" i="6" s="1"/>
  <c r="P209" i="6" s="1"/>
  <c r="AN209" i="6"/>
  <c r="AR209" i="6" s="1"/>
  <c r="M181" i="6"/>
  <c r="AF181" i="6" s="1"/>
  <c r="P181" i="6" s="1"/>
  <c r="AN181" i="6"/>
  <c r="AR181" i="6" s="1"/>
  <c r="M121" i="6"/>
  <c r="AF121" i="6" s="1"/>
  <c r="P121" i="6" s="1"/>
  <c r="AN121" i="6"/>
  <c r="AR121" i="6" s="1"/>
  <c r="M113" i="6"/>
  <c r="AF113" i="6" s="1"/>
  <c r="P113" i="6" s="1"/>
  <c r="AN113" i="6"/>
  <c r="AR113" i="6" s="1"/>
  <c r="M199" i="6"/>
  <c r="AF199" i="6" s="1"/>
  <c r="P199" i="6" s="1"/>
  <c r="AN199" i="6"/>
  <c r="AR199" i="6" s="1"/>
  <c r="AG154" i="6"/>
  <c r="O154" i="6" s="1"/>
  <c r="U18" i="6"/>
  <c r="AD18" i="6"/>
  <c r="M18" i="6" s="1"/>
  <c r="U13" i="6"/>
  <c r="AD13" i="6"/>
  <c r="M13" i="6" s="1"/>
  <c r="AE13" i="6" s="1"/>
  <c r="N13" i="6" s="1"/>
  <c r="AG13" i="6" s="1"/>
  <c r="O13" i="6" s="1"/>
  <c r="U15" i="6"/>
  <c r="AD15" i="6"/>
  <c r="M15" i="6" s="1"/>
  <c r="U16" i="6"/>
  <c r="AD16" i="6"/>
  <c r="M16" i="6" s="1"/>
  <c r="U17" i="6"/>
  <c r="AD17" i="6"/>
  <c r="M17" i="6" s="1"/>
  <c r="U14" i="6"/>
  <c r="AD14" i="6"/>
  <c r="M14" i="6" s="1"/>
  <c r="AE14" i="6" s="1"/>
  <c r="N14" i="6" s="1"/>
  <c r="AG14" i="6" s="1"/>
  <c r="O14" i="6" s="1"/>
  <c r="Z24" i="2"/>
  <c r="Z85" i="2"/>
  <c r="Z56" i="2"/>
  <c r="Z29" i="2"/>
  <c r="Z47" i="2"/>
  <c r="Z87" i="2"/>
  <c r="Z88" i="2"/>
  <c r="Z100" i="2"/>
  <c r="Z41" i="2"/>
  <c r="Z51" i="2"/>
  <c r="Z25" i="2"/>
  <c r="Z20" i="2"/>
  <c r="Z63" i="2"/>
  <c r="Z96" i="2"/>
  <c r="Z52" i="2"/>
  <c r="Z67" i="2"/>
  <c r="Z70" i="2"/>
  <c r="Z28" i="2"/>
  <c r="Z38" i="2"/>
  <c r="Z84" i="2"/>
  <c r="Z66" i="2"/>
  <c r="Z32" i="2"/>
  <c r="Z35" i="2"/>
  <c r="Z60" i="2"/>
  <c r="Z22" i="2"/>
  <c r="Z40" i="2"/>
  <c r="Z65" i="2"/>
  <c r="Z61" i="2"/>
  <c r="Z44" i="2"/>
  <c r="Z27" i="2"/>
  <c r="Z37" i="2"/>
  <c r="Z48" i="2"/>
  <c r="Z50" i="2"/>
  <c r="Z103" i="2"/>
  <c r="Z92" i="2"/>
  <c r="Z79" i="2"/>
  <c r="Z97" i="2"/>
  <c r="Z93" i="2"/>
  <c r="Z54" i="2"/>
  <c r="Z71" i="2"/>
  <c r="Z76" i="2"/>
  <c r="Z72" i="2"/>
  <c r="Z39" i="2"/>
  <c r="Z82" i="2"/>
  <c r="Z18" i="2"/>
  <c r="Z42" i="2"/>
  <c r="Z80" i="2"/>
  <c r="Z45" i="2"/>
  <c r="Z95" i="2"/>
  <c r="Z83" i="2"/>
  <c r="Z99" i="2"/>
  <c r="Z81" i="2"/>
  <c r="Z78" i="2"/>
  <c r="Z74" i="2"/>
  <c r="Z21" i="2"/>
  <c r="Z68" i="2"/>
  <c r="Z62" i="2"/>
  <c r="Z55" i="2"/>
  <c r="Z36" i="2"/>
  <c r="Z73" i="2"/>
  <c r="Z58" i="2"/>
  <c r="Z49" i="2"/>
  <c r="Z59" i="2"/>
  <c r="Z90" i="2"/>
  <c r="Z43" i="2"/>
  <c r="Z75" i="2"/>
  <c r="Z19" i="2"/>
  <c r="Z31" i="2"/>
  <c r="Z46" i="2"/>
  <c r="Z64" i="2"/>
  <c r="Z86" i="2"/>
  <c r="Z98" i="2"/>
  <c r="Z91" i="2"/>
  <c r="Z57" i="2"/>
  <c r="Z89" i="2"/>
  <c r="Z23" i="2"/>
  <c r="Z34" i="2"/>
  <c r="Z77" i="2"/>
  <c r="Z30" i="2"/>
  <c r="Z33" i="2"/>
  <c r="Z94" i="2"/>
  <c r="Z69" i="2"/>
  <c r="Z26" i="2"/>
  <c r="Z101" i="2"/>
  <c r="Z102" i="2"/>
  <c r="Z53" i="2"/>
  <c r="AK14" i="2"/>
  <c r="Z17" i="2"/>
  <c r="Z15" i="2"/>
  <c r="Z16" i="2"/>
  <c r="Z14" i="2"/>
  <c r="AK10" i="2"/>
  <c r="Z13" i="2"/>
  <c r="AJ8" i="2"/>
  <c r="D12" i="6" s="1"/>
  <c r="Z11" i="2"/>
  <c r="AG133" i="6" l="1"/>
  <c r="O133" i="6" s="1"/>
  <c r="AF115" i="6"/>
  <c r="P115" i="6" s="1"/>
  <c r="AI133" i="6"/>
  <c r="Q133" i="6" s="1"/>
  <c r="AK133" i="6" s="1"/>
  <c r="AE166" i="6"/>
  <c r="N166" i="6" s="1"/>
  <c r="AG190" i="6"/>
  <c r="O190" i="6" s="1"/>
  <c r="AG146" i="6"/>
  <c r="O146" i="6" s="1"/>
  <c r="AG119" i="6"/>
  <c r="O119" i="6" s="1"/>
  <c r="AG116" i="6"/>
  <c r="O116" i="6" s="1"/>
  <c r="AE133" i="6"/>
  <c r="N133" i="6" s="1"/>
  <c r="AI154" i="6"/>
  <c r="Q154" i="6" s="1"/>
  <c r="AK154" i="6" s="1"/>
  <c r="AF119" i="6"/>
  <c r="P119" i="6" s="1"/>
  <c r="AI183" i="6"/>
  <c r="Q183" i="6" s="1"/>
  <c r="AK183" i="6" s="1"/>
  <c r="AI169" i="6"/>
  <c r="Q169" i="6" s="1"/>
  <c r="AK169" i="6" s="1"/>
  <c r="AE190" i="6"/>
  <c r="N190" i="6" s="1"/>
  <c r="AE134" i="6"/>
  <c r="N134" i="6" s="1"/>
  <c r="AG114" i="6"/>
  <c r="O114" i="6" s="1"/>
  <c r="AE146" i="6"/>
  <c r="N146" i="6" s="1"/>
  <c r="AE179" i="6"/>
  <c r="N179" i="6" s="1"/>
  <c r="AG141" i="6"/>
  <c r="O141" i="6" s="1"/>
  <c r="AG117" i="6"/>
  <c r="O117" i="6" s="1"/>
  <c r="AE160" i="6"/>
  <c r="N160" i="6" s="1"/>
  <c r="AE203" i="6"/>
  <c r="N203" i="6" s="1"/>
  <c r="AE124" i="6"/>
  <c r="N124" i="6" s="1"/>
  <c r="AE193" i="6"/>
  <c r="N193" i="6" s="1"/>
  <c r="AG168" i="6"/>
  <c r="O168" i="6" s="1"/>
  <c r="AE204" i="6"/>
  <c r="N204" i="6" s="1"/>
  <c r="AI176" i="6"/>
  <c r="Q176" i="6" s="1"/>
  <c r="AK176" i="6" s="1"/>
  <c r="AE168" i="6"/>
  <c r="N168" i="6" s="1"/>
  <c r="AG149" i="6"/>
  <c r="O149" i="6" s="1"/>
  <c r="AI193" i="6"/>
  <c r="Q193" i="6" s="1"/>
  <c r="AK193" i="6" s="1"/>
  <c r="AG193" i="6"/>
  <c r="O193" i="6" s="1"/>
  <c r="AF173" i="6"/>
  <c r="P173" i="6" s="1"/>
  <c r="AE176" i="6"/>
  <c r="N176" i="6" s="1"/>
  <c r="AF203" i="6"/>
  <c r="P203" i="6" s="1"/>
  <c r="AI141" i="6"/>
  <c r="Q141" i="6" s="1"/>
  <c r="AK141" i="6" s="1"/>
  <c r="AI149" i="6"/>
  <c r="Q149" i="6" s="1"/>
  <c r="AK149" i="6" s="1"/>
  <c r="AI146" i="6"/>
  <c r="Q146" i="6" s="1"/>
  <c r="AK146" i="6" s="1"/>
  <c r="AF188" i="6"/>
  <c r="P188" i="6" s="1"/>
  <c r="AF128" i="6"/>
  <c r="P128" i="6" s="1"/>
  <c r="AI160" i="6"/>
  <c r="Q160" i="6" s="1"/>
  <c r="AK160" i="6" s="1"/>
  <c r="AI128" i="6"/>
  <c r="Q128" i="6" s="1"/>
  <c r="AK128" i="6" s="1"/>
  <c r="AI126" i="6"/>
  <c r="Q126" i="6" s="1"/>
  <c r="AK126" i="6" s="1"/>
  <c r="AE156" i="6"/>
  <c r="N156" i="6" s="1"/>
  <c r="AG180" i="6"/>
  <c r="O180" i="6" s="1"/>
  <c r="AG169" i="6"/>
  <c r="O169" i="6" s="1"/>
  <c r="AG173" i="6"/>
  <c r="O173" i="6" s="1"/>
  <c r="AI187" i="6"/>
  <c r="Q187" i="6" s="1"/>
  <c r="AK187" i="6" s="1"/>
  <c r="AF177" i="6"/>
  <c r="P177" i="6" s="1"/>
  <c r="AI120" i="6"/>
  <c r="Q120" i="6" s="1"/>
  <c r="AK120" i="6" s="1"/>
  <c r="AI201" i="6"/>
  <c r="Q201" i="6" s="1"/>
  <c r="AK201" i="6" s="1"/>
  <c r="AE162" i="6"/>
  <c r="N162" i="6" s="1"/>
  <c r="AI179" i="6"/>
  <c r="Q179" i="6" s="1"/>
  <c r="AK179" i="6" s="1"/>
  <c r="AE127" i="6"/>
  <c r="N127" i="6" s="1"/>
  <c r="AI136" i="6"/>
  <c r="Q136" i="6" s="1"/>
  <c r="AK136" i="6" s="1"/>
  <c r="AI130" i="6"/>
  <c r="Q130" i="6" s="1"/>
  <c r="AK130" i="6" s="1"/>
  <c r="AF155" i="6"/>
  <c r="P155" i="6" s="1"/>
  <c r="AE174" i="6"/>
  <c r="N174" i="6" s="1"/>
  <c r="AF120" i="6"/>
  <c r="P120" i="6" s="1"/>
  <c r="AE155" i="6"/>
  <c r="N155" i="6" s="1"/>
  <c r="AF152" i="6"/>
  <c r="P152" i="6" s="1"/>
  <c r="AE172" i="6"/>
  <c r="N172" i="6" s="1"/>
  <c r="AI155" i="6"/>
  <c r="Q155" i="6" s="1"/>
  <c r="AK155" i="6" s="1"/>
  <c r="AE188" i="6"/>
  <c r="N188" i="6" s="1"/>
  <c r="AF136" i="6"/>
  <c r="P136" i="6" s="1"/>
  <c r="AF130" i="6"/>
  <c r="P130" i="6" s="1"/>
  <c r="AI190" i="6"/>
  <c r="Q190" i="6" s="1"/>
  <c r="AK190" i="6" s="1"/>
  <c r="AI114" i="6"/>
  <c r="Q114" i="6" s="1"/>
  <c r="AK114" i="6" s="1"/>
  <c r="AE177" i="6"/>
  <c r="N177" i="6" s="1"/>
  <c r="AG120" i="6"/>
  <c r="O120" i="6" s="1"/>
  <c r="AE183" i="6"/>
  <c r="N183" i="6" s="1"/>
  <c r="AE138" i="6"/>
  <c r="N138" i="6" s="1"/>
  <c r="AG134" i="6"/>
  <c r="O134" i="6" s="1"/>
  <c r="AE167" i="6"/>
  <c r="N167" i="6" s="1"/>
  <c r="AF151" i="6"/>
  <c r="P151" i="6" s="1"/>
  <c r="AE182" i="6"/>
  <c r="N182" i="6" s="1"/>
  <c r="AE148" i="6"/>
  <c r="N148" i="6" s="1"/>
  <c r="AE116" i="6"/>
  <c r="N116" i="6" s="1"/>
  <c r="AE163" i="6"/>
  <c r="N163" i="6" s="1"/>
  <c r="AE141" i="6"/>
  <c r="N141" i="6" s="1"/>
  <c r="AG166" i="6"/>
  <c r="O166" i="6" s="1"/>
  <c r="AG181" i="6"/>
  <c r="O181" i="6" s="1"/>
  <c r="AI117" i="6"/>
  <c r="Q117" i="6" s="1"/>
  <c r="AK117" i="6" s="1"/>
  <c r="AI124" i="6"/>
  <c r="Q124" i="6" s="1"/>
  <c r="AK124" i="6" s="1"/>
  <c r="AE115" i="6"/>
  <c r="N115" i="6" s="1"/>
  <c r="AE165" i="6"/>
  <c r="N165" i="6" s="1"/>
  <c r="AG211" i="6"/>
  <c r="O211" i="6" s="1"/>
  <c r="AE201" i="6"/>
  <c r="N201" i="6" s="1"/>
  <c r="AE180" i="6"/>
  <c r="N180" i="6" s="1"/>
  <c r="AG176" i="6"/>
  <c r="O176" i="6" s="1"/>
  <c r="AG178" i="6"/>
  <c r="O178" i="6" s="1"/>
  <c r="AF154" i="6"/>
  <c r="P154" i="6" s="1"/>
  <c r="AG203" i="6"/>
  <c r="O203" i="6" s="1"/>
  <c r="AI142" i="6"/>
  <c r="Q142" i="6" s="1"/>
  <c r="AK142" i="6" s="1"/>
  <c r="AI166" i="6"/>
  <c r="Q166" i="6" s="1"/>
  <c r="AK166" i="6" s="1"/>
  <c r="AF174" i="6"/>
  <c r="P174" i="6" s="1"/>
  <c r="AE126" i="6"/>
  <c r="N126" i="6" s="1"/>
  <c r="AI134" i="6"/>
  <c r="Q134" i="6" s="1"/>
  <c r="AK134" i="6" s="1"/>
  <c r="AI192" i="6"/>
  <c r="Q192" i="6" s="1"/>
  <c r="AK192" i="6" s="1"/>
  <c r="AE119" i="6"/>
  <c r="N119" i="6" s="1"/>
  <c r="AI181" i="6"/>
  <c r="Q181" i="6" s="1"/>
  <c r="AK181" i="6" s="1"/>
  <c r="AI182" i="6"/>
  <c r="Q182" i="6" s="1"/>
  <c r="AK182" i="6" s="1"/>
  <c r="AE112" i="6"/>
  <c r="N112" i="6" s="1"/>
  <c r="AI153" i="6"/>
  <c r="Q153" i="6" s="1"/>
  <c r="AK153" i="6" s="1"/>
  <c r="AG144" i="6"/>
  <c r="O144" i="6" s="1"/>
  <c r="AE194" i="6"/>
  <c r="N194" i="6" s="1"/>
  <c r="AF164" i="6"/>
  <c r="P164" i="6" s="1"/>
  <c r="AE130" i="6"/>
  <c r="N130" i="6" s="1"/>
  <c r="AI200" i="6"/>
  <c r="Q200" i="6" s="1"/>
  <c r="AK200" i="6" s="1"/>
  <c r="AE191" i="6"/>
  <c r="N191" i="6" s="1"/>
  <c r="AF153" i="6"/>
  <c r="P153" i="6" s="1"/>
  <c r="AE144" i="6"/>
  <c r="N144" i="6" s="1"/>
  <c r="AI122" i="6"/>
  <c r="Q122" i="6" s="1"/>
  <c r="AK122" i="6" s="1"/>
  <c r="AG187" i="6"/>
  <c r="O187" i="6" s="1"/>
  <c r="AE206" i="6"/>
  <c r="N206" i="6" s="1"/>
  <c r="AI194" i="6"/>
  <c r="Q194" i="6" s="1"/>
  <c r="AK194" i="6" s="1"/>
  <c r="AG170" i="6"/>
  <c r="O170" i="6" s="1"/>
  <c r="AF211" i="6"/>
  <c r="P211" i="6" s="1"/>
  <c r="AG185" i="6"/>
  <c r="O185" i="6" s="1"/>
  <c r="AE200" i="6"/>
  <c r="N200" i="6" s="1"/>
  <c r="AE151" i="6"/>
  <c r="N151" i="6" s="1"/>
  <c r="AI148" i="6"/>
  <c r="Q148" i="6" s="1"/>
  <c r="AK148" i="6" s="1"/>
  <c r="AG194" i="6"/>
  <c r="O194" i="6" s="1"/>
  <c r="AF150" i="6"/>
  <c r="P150" i="6" s="1"/>
  <c r="AF206" i="6"/>
  <c r="P206" i="6" s="1"/>
  <c r="AI178" i="6"/>
  <c r="Q178" i="6" s="1"/>
  <c r="AK178" i="6" s="1"/>
  <c r="AI177" i="6"/>
  <c r="Q177" i="6" s="1"/>
  <c r="AK177" i="6" s="1"/>
  <c r="AG200" i="6"/>
  <c r="O200" i="6" s="1"/>
  <c r="AG196" i="6"/>
  <c r="O196" i="6" s="1"/>
  <c r="AI191" i="6"/>
  <c r="Q191" i="6" s="1"/>
  <c r="AK191" i="6" s="1"/>
  <c r="AI138" i="6"/>
  <c r="Q138" i="6" s="1"/>
  <c r="AK138" i="6" s="1"/>
  <c r="AI165" i="6"/>
  <c r="Q165" i="6" s="1"/>
  <c r="AK165" i="6" s="1"/>
  <c r="AG127" i="6"/>
  <c r="O127" i="6" s="1"/>
  <c r="AF171" i="6"/>
  <c r="P171" i="6" s="1"/>
  <c r="AG182" i="6"/>
  <c r="O182" i="6" s="1"/>
  <c r="AE131" i="6"/>
  <c r="N131" i="6" s="1"/>
  <c r="AE150" i="6"/>
  <c r="N150" i="6" s="1"/>
  <c r="AE152" i="6"/>
  <c r="N152" i="6" s="1"/>
  <c r="AI113" i="6"/>
  <c r="Q113" i="6" s="1"/>
  <c r="AK113" i="6" s="1"/>
  <c r="AI170" i="6"/>
  <c r="Q170" i="6" s="1"/>
  <c r="AK170" i="6" s="1"/>
  <c r="AI131" i="6"/>
  <c r="Q131" i="6" s="1"/>
  <c r="AK131" i="6" s="1"/>
  <c r="AF125" i="6"/>
  <c r="P125" i="6" s="1"/>
  <c r="AI185" i="6"/>
  <c r="Q185" i="6" s="1"/>
  <c r="AK185" i="6" s="1"/>
  <c r="AI150" i="6"/>
  <c r="Q150" i="6" s="1"/>
  <c r="AK150" i="6" s="1"/>
  <c r="AG164" i="6"/>
  <c r="O164" i="6" s="1"/>
  <c r="AG152" i="6"/>
  <c r="O152" i="6" s="1"/>
  <c r="AE121" i="6"/>
  <c r="N121" i="6" s="1"/>
  <c r="AI147" i="6"/>
  <c r="Q147" i="6" s="1"/>
  <c r="AK147" i="6" s="1"/>
  <c r="AE170" i="6"/>
  <c r="N170" i="6" s="1"/>
  <c r="AG131" i="6"/>
  <c r="O131" i="6" s="1"/>
  <c r="AE185" i="6"/>
  <c r="N185" i="6" s="1"/>
  <c r="AG121" i="6"/>
  <c r="O121" i="6" s="1"/>
  <c r="AI197" i="6"/>
  <c r="Q197" i="6" s="1"/>
  <c r="AK197" i="6" s="1"/>
  <c r="AG147" i="6"/>
  <c r="O147" i="6" s="1"/>
  <c r="AI151" i="6"/>
  <c r="Q151" i="6" s="1"/>
  <c r="AK151" i="6" s="1"/>
  <c r="AG125" i="6"/>
  <c r="O125" i="6" s="1"/>
  <c r="AG201" i="6"/>
  <c r="O201" i="6" s="1"/>
  <c r="AG179" i="6"/>
  <c r="O179" i="6" s="1"/>
  <c r="AE178" i="6"/>
  <c r="N178" i="6" s="1"/>
  <c r="AG160" i="6"/>
  <c r="O160" i="6" s="1"/>
  <c r="AG128" i="6"/>
  <c r="O128" i="6" s="1"/>
  <c r="AE181" i="6"/>
  <c r="N181" i="6" s="1"/>
  <c r="AI174" i="6"/>
  <c r="Q174" i="6" s="1"/>
  <c r="AK174" i="6" s="1"/>
  <c r="AF149" i="6"/>
  <c r="P149" i="6" s="1"/>
  <c r="AF117" i="6"/>
  <c r="P117" i="6" s="1"/>
  <c r="AE169" i="6"/>
  <c r="N169" i="6" s="1"/>
  <c r="AI167" i="6"/>
  <c r="Q167" i="6" s="1"/>
  <c r="AK167" i="6" s="1"/>
  <c r="AG136" i="6"/>
  <c r="O136" i="6" s="1"/>
  <c r="AG115" i="6"/>
  <c r="O115" i="6" s="1"/>
  <c r="AE192" i="6"/>
  <c r="N192" i="6" s="1"/>
  <c r="AG167" i="6"/>
  <c r="O167" i="6" s="1"/>
  <c r="AI172" i="6"/>
  <c r="Q172" i="6" s="1"/>
  <c r="AK172" i="6" s="1"/>
  <c r="AI164" i="6"/>
  <c r="Q164" i="6" s="1"/>
  <c r="AK164" i="6" s="1"/>
  <c r="AI162" i="6"/>
  <c r="Q162" i="6" s="1"/>
  <c r="AK162" i="6" s="1"/>
  <c r="AI196" i="6"/>
  <c r="Q196" i="6" s="1"/>
  <c r="AK196" i="6" s="1"/>
  <c r="AG192" i="6"/>
  <c r="O192" i="6" s="1"/>
  <c r="AE173" i="6"/>
  <c r="N173" i="6" s="1"/>
  <c r="AG188" i="6"/>
  <c r="O188" i="6" s="1"/>
  <c r="AG148" i="6"/>
  <c r="O148" i="6" s="1"/>
  <c r="AI180" i="6"/>
  <c r="Q180" i="6" s="1"/>
  <c r="AK180" i="6" s="1"/>
  <c r="AI116" i="6"/>
  <c r="Q116" i="6" s="1"/>
  <c r="AK116" i="6" s="1"/>
  <c r="AI168" i="6"/>
  <c r="Q168" i="6" s="1"/>
  <c r="AK168" i="6" s="1"/>
  <c r="AE114" i="6"/>
  <c r="N114" i="6" s="1"/>
  <c r="AI163" i="6"/>
  <c r="Q163" i="6" s="1"/>
  <c r="AK163" i="6" s="1"/>
  <c r="AG172" i="6"/>
  <c r="O172" i="6" s="1"/>
  <c r="AE142" i="6"/>
  <c r="N142" i="6" s="1"/>
  <c r="AG162" i="6"/>
  <c r="O162" i="6" s="1"/>
  <c r="AE113" i="6"/>
  <c r="N113" i="6" s="1"/>
  <c r="AE196" i="6"/>
  <c r="N196" i="6" s="1"/>
  <c r="AG183" i="6"/>
  <c r="O183" i="6" s="1"/>
  <c r="AG126" i="6"/>
  <c r="O126" i="6" s="1"/>
  <c r="AG124" i="6"/>
  <c r="O124" i="6" s="1"/>
  <c r="AI204" i="6"/>
  <c r="Q204" i="6" s="1"/>
  <c r="AK204" i="6" s="1"/>
  <c r="AI156" i="6"/>
  <c r="Q156" i="6" s="1"/>
  <c r="AK156" i="6" s="1"/>
  <c r="AG163" i="6"/>
  <c r="O163" i="6" s="1"/>
  <c r="AG142" i="6"/>
  <c r="O142" i="6" s="1"/>
  <c r="AI121" i="6"/>
  <c r="Q121" i="6" s="1"/>
  <c r="AK121" i="6" s="1"/>
  <c r="AG204" i="6"/>
  <c r="O204" i="6" s="1"/>
  <c r="AG156" i="6"/>
  <c r="O156" i="6" s="1"/>
  <c r="AI127" i="6"/>
  <c r="Q127" i="6" s="1"/>
  <c r="AK127" i="6" s="1"/>
  <c r="AE125" i="6"/>
  <c r="N125" i="6" s="1"/>
  <c r="AF145" i="6"/>
  <c r="P145" i="6" s="1"/>
  <c r="AE208" i="6"/>
  <c r="N208" i="6" s="1"/>
  <c r="AE135" i="6"/>
  <c r="N135" i="6" s="1"/>
  <c r="AE129" i="6"/>
  <c r="N129" i="6" s="1"/>
  <c r="AE143" i="6"/>
  <c r="N143" i="6" s="1"/>
  <c r="AG210" i="6"/>
  <c r="O210" i="6" s="1"/>
  <c r="AI161" i="6"/>
  <c r="Q161" i="6" s="1"/>
  <c r="AK161" i="6" s="1"/>
  <c r="AE161" i="6"/>
  <c r="N161" i="6" s="1"/>
  <c r="AI123" i="6"/>
  <c r="Q123" i="6" s="1"/>
  <c r="AK123" i="6" s="1"/>
  <c r="AE139" i="6"/>
  <c r="N139" i="6" s="1"/>
  <c r="AE209" i="6"/>
  <c r="N209" i="6" s="1"/>
  <c r="AE118" i="6"/>
  <c r="N118" i="6" s="1"/>
  <c r="AE123" i="6"/>
  <c r="N123" i="6" s="1"/>
  <c r="AI139" i="6"/>
  <c r="Q139" i="6" s="1"/>
  <c r="AK139" i="6" s="1"/>
  <c r="AI118" i="6"/>
  <c r="Q118" i="6" s="1"/>
  <c r="AK118" i="6" s="1"/>
  <c r="AF157" i="6"/>
  <c r="P157" i="6" s="1"/>
  <c r="AI208" i="6"/>
  <c r="Q208" i="6" s="1"/>
  <c r="AK208" i="6" s="1"/>
  <c r="AG202" i="6"/>
  <c r="O202" i="6" s="1"/>
  <c r="AI211" i="6"/>
  <c r="Q211" i="6" s="1"/>
  <c r="AK211" i="6" s="1"/>
  <c r="AE189" i="6"/>
  <c r="N189" i="6" s="1"/>
  <c r="AE205" i="6"/>
  <c r="N205" i="6" s="1"/>
  <c r="AI143" i="6"/>
  <c r="Q143" i="6" s="1"/>
  <c r="AK143" i="6" s="1"/>
  <c r="AE210" i="6"/>
  <c r="N210" i="6" s="1"/>
  <c r="AG118" i="6"/>
  <c r="O118" i="6" s="1"/>
  <c r="AG123" i="6"/>
  <c r="O123" i="6" s="1"/>
  <c r="AF137" i="6"/>
  <c r="P137" i="6" s="1"/>
  <c r="AG208" i="6"/>
  <c r="O208" i="6" s="1"/>
  <c r="AG139" i="6"/>
  <c r="O139" i="6" s="1"/>
  <c r="AI135" i="6"/>
  <c r="Q135" i="6" s="1"/>
  <c r="AK135" i="6" s="1"/>
  <c r="AG113" i="6"/>
  <c r="O113" i="6" s="1"/>
  <c r="AI209" i="6"/>
  <c r="Q209" i="6" s="1"/>
  <c r="AK209" i="6" s="1"/>
  <c r="AG191" i="6"/>
  <c r="O191" i="6" s="1"/>
  <c r="AE197" i="6"/>
  <c r="N197" i="6" s="1"/>
  <c r="AG138" i="6"/>
  <c r="O138" i="6" s="1"/>
  <c r="AI129" i="6"/>
  <c r="Q129" i="6" s="1"/>
  <c r="AK129" i="6" s="1"/>
  <c r="AG165" i="6"/>
  <c r="O165" i="6" s="1"/>
  <c r="AI144" i="6"/>
  <c r="Q144" i="6" s="1"/>
  <c r="AK144" i="6" s="1"/>
  <c r="AE147" i="6"/>
  <c r="N147" i="6" s="1"/>
  <c r="AG143" i="6"/>
  <c r="O143" i="6" s="1"/>
  <c r="AI210" i="6"/>
  <c r="Q210" i="6" s="1"/>
  <c r="AK210" i="6" s="1"/>
  <c r="AE140" i="6"/>
  <c r="N140" i="6" s="1"/>
  <c r="AF140" i="6"/>
  <c r="P140" i="6" s="1"/>
  <c r="AG209" i="6"/>
  <c r="O209" i="6" s="1"/>
  <c r="AG129" i="6"/>
  <c r="O129" i="6" s="1"/>
  <c r="AI140" i="6"/>
  <c r="Q140" i="6" s="1"/>
  <c r="AK140" i="6" s="1"/>
  <c r="AG207" i="6"/>
  <c r="O207" i="6" s="1"/>
  <c r="AI186" i="6"/>
  <c r="Q186" i="6" s="1"/>
  <c r="AK186" i="6" s="1"/>
  <c r="AE157" i="6"/>
  <c r="N157" i="6" s="1"/>
  <c r="AE132" i="6"/>
  <c r="N132" i="6" s="1"/>
  <c r="AG197" i="6"/>
  <c r="O197" i="6" s="1"/>
  <c r="AE122" i="6"/>
  <c r="N122" i="6" s="1"/>
  <c r="AE158" i="6"/>
  <c r="N158" i="6" s="1"/>
  <c r="AI198" i="6"/>
  <c r="Q198" i="6" s="1"/>
  <c r="AK198" i="6" s="1"/>
  <c r="AE175" i="6"/>
  <c r="N175" i="6" s="1"/>
  <c r="AG137" i="6"/>
  <c r="O137" i="6" s="1"/>
  <c r="AE184" i="6"/>
  <c r="N184" i="6" s="1"/>
  <c r="AI207" i="6"/>
  <c r="Q207" i="6" s="1"/>
  <c r="AK207" i="6" s="1"/>
  <c r="AI175" i="6"/>
  <c r="Q175" i="6" s="1"/>
  <c r="AK175" i="6" s="1"/>
  <c r="AE186" i="6"/>
  <c r="N186" i="6" s="1"/>
  <c r="AI137" i="6"/>
  <c r="Q137" i="6" s="1"/>
  <c r="AK137" i="6" s="1"/>
  <c r="AG159" i="6"/>
  <c r="O159" i="6" s="1"/>
  <c r="AG112" i="6"/>
  <c r="O112" i="6" s="1"/>
  <c r="AG157" i="6"/>
  <c r="O157" i="6" s="1"/>
  <c r="AE171" i="6"/>
  <c r="N171" i="6" s="1"/>
  <c r="AG199" i="6"/>
  <c r="O199" i="6" s="1"/>
  <c r="AI132" i="6"/>
  <c r="Q132" i="6" s="1"/>
  <c r="AK132" i="6" s="1"/>
  <c r="AI195" i="6"/>
  <c r="Q195" i="6" s="1"/>
  <c r="AK195" i="6" s="1"/>
  <c r="AE187" i="6"/>
  <c r="N187" i="6" s="1"/>
  <c r="AG153" i="6"/>
  <c r="O153" i="6" s="1"/>
  <c r="AG122" i="6"/>
  <c r="O122" i="6" s="1"/>
  <c r="AG158" i="6"/>
  <c r="O158" i="6" s="1"/>
  <c r="AE198" i="6"/>
  <c r="N198" i="6" s="1"/>
  <c r="AI145" i="6"/>
  <c r="Q145" i="6" s="1"/>
  <c r="AK145" i="6" s="1"/>
  <c r="AG206" i="6"/>
  <c r="O206" i="6" s="1"/>
  <c r="AI184" i="6"/>
  <c r="Q184" i="6" s="1"/>
  <c r="AK184" i="6" s="1"/>
  <c r="AE207" i="6"/>
  <c r="N207" i="6" s="1"/>
  <c r="AG175" i="6"/>
  <c r="O175" i="6" s="1"/>
  <c r="AG186" i="6"/>
  <c r="O186" i="6" s="1"/>
  <c r="AI159" i="6"/>
  <c r="Q159" i="6" s="1"/>
  <c r="AK159" i="6" s="1"/>
  <c r="AI112" i="6"/>
  <c r="Q112" i="6" s="1"/>
  <c r="AK112" i="6" s="1"/>
  <c r="AI202" i="6"/>
  <c r="Q202" i="6" s="1"/>
  <c r="AK202" i="6" s="1"/>
  <c r="AI171" i="6"/>
  <c r="Q171" i="6" s="1"/>
  <c r="AK171" i="6" s="1"/>
  <c r="AG189" i="6"/>
  <c r="O189" i="6" s="1"/>
  <c r="AI205" i="6"/>
  <c r="Q205" i="6" s="1"/>
  <c r="AK205" i="6" s="1"/>
  <c r="AI199" i="6"/>
  <c r="Q199" i="6" s="1"/>
  <c r="AK199" i="6" s="1"/>
  <c r="AG132" i="6"/>
  <c r="O132" i="6" s="1"/>
  <c r="AE195" i="6"/>
  <c r="N195" i="6" s="1"/>
  <c r="AI158" i="6"/>
  <c r="Q158" i="6" s="1"/>
  <c r="AK158" i="6" s="1"/>
  <c r="AG198" i="6"/>
  <c r="O198" i="6" s="1"/>
  <c r="AE145" i="6"/>
  <c r="N145" i="6" s="1"/>
  <c r="AF189" i="6"/>
  <c r="P189" i="6" s="1"/>
  <c r="AF205" i="6"/>
  <c r="P205" i="6" s="1"/>
  <c r="AG135" i="6"/>
  <c r="O135" i="6" s="1"/>
  <c r="AG184" i="6"/>
  <c r="O184" i="6" s="1"/>
  <c r="AE159" i="6"/>
  <c r="N159" i="6" s="1"/>
  <c r="AG161" i="6"/>
  <c r="O161" i="6" s="1"/>
  <c r="AE202" i="6"/>
  <c r="N202" i="6" s="1"/>
  <c r="AE199" i="6"/>
  <c r="N199" i="6" s="1"/>
  <c r="AG195" i="6"/>
  <c r="O195" i="6" s="1"/>
  <c r="R133" i="6"/>
  <c r="S133" i="6"/>
  <c r="S173" i="6"/>
  <c r="R173" i="6"/>
  <c r="S119" i="6"/>
  <c r="R119" i="6"/>
  <c r="R203" i="6"/>
  <c r="S203" i="6"/>
  <c r="R157" i="6"/>
  <c r="S157" i="6"/>
  <c r="R152" i="6"/>
  <c r="S152" i="6"/>
  <c r="S115" i="6"/>
  <c r="R115" i="6"/>
  <c r="R206" i="6"/>
  <c r="S206" i="6"/>
  <c r="S188" i="6"/>
  <c r="R188" i="6"/>
  <c r="R193" i="6"/>
  <c r="S189" i="6"/>
  <c r="R189" i="6"/>
  <c r="S125" i="6"/>
  <c r="R125" i="6"/>
  <c r="U12" i="6"/>
  <c r="AD12" i="6"/>
  <c r="AE15" i="6"/>
  <c r="N15" i="6" s="1"/>
  <c r="AG15" i="6" s="1"/>
  <c r="O15" i="6" s="1"/>
  <c r="AE16" i="6"/>
  <c r="N16" i="6" s="1"/>
  <c r="AG16" i="6" s="1"/>
  <c r="O16" i="6" s="1"/>
  <c r="AE17" i="6"/>
  <c r="N17" i="6" s="1"/>
  <c r="AG17" i="6" s="1"/>
  <c r="O17" i="6" s="1"/>
  <c r="AE18" i="6"/>
  <c r="N18" i="6" s="1"/>
  <c r="AG18" i="6" s="1"/>
  <c r="O18" i="6" s="1"/>
  <c r="Z12" i="2"/>
  <c r="Z9" i="2"/>
  <c r="Z10" i="2"/>
  <c r="Z8" i="2"/>
  <c r="Y13" i="2"/>
  <c r="Y21" i="2"/>
  <c r="AO25" i="6" s="1"/>
  <c r="Y25" i="2"/>
  <c r="AO29" i="6" s="1"/>
  <c r="Y29" i="2"/>
  <c r="AO33" i="6" s="1"/>
  <c r="Y87" i="2"/>
  <c r="AO91" i="6" s="1"/>
  <c r="Y91" i="2"/>
  <c r="AO95" i="6" s="1"/>
  <c r="Y95" i="2"/>
  <c r="AO99" i="6" s="1"/>
  <c r="Y99" i="2"/>
  <c r="AO103" i="6" s="1"/>
  <c r="Y103" i="2"/>
  <c r="AO107" i="6" s="1"/>
  <c r="Y9" i="2"/>
  <c r="Y16" i="2"/>
  <c r="AO20" i="6" s="1"/>
  <c r="Y20" i="2"/>
  <c r="AO24" i="6" s="1"/>
  <c r="Y33" i="2"/>
  <c r="AO37" i="6" s="1"/>
  <c r="Y37" i="2"/>
  <c r="AO41" i="6" s="1"/>
  <c r="Y41" i="2"/>
  <c r="AO45" i="6" s="1"/>
  <c r="Y45" i="2"/>
  <c r="AO49" i="6" s="1"/>
  <c r="Y49" i="2"/>
  <c r="AO53" i="6" s="1"/>
  <c r="Y53" i="2"/>
  <c r="AO57" i="6" s="1"/>
  <c r="Y57" i="2"/>
  <c r="AO61" i="6" s="1"/>
  <c r="Y61" i="2"/>
  <c r="AO65" i="6" s="1"/>
  <c r="Y65" i="2"/>
  <c r="AO69" i="6" s="1"/>
  <c r="Y73" i="2"/>
  <c r="AO77" i="6" s="1"/>
  <c r="Y78" i="2"/>
  <c r="AO82" i="6" s="1"/>
  <c r="Y82" i="2"/>
  <c r="AO86" i="6" s="1"/>
  <c r="Y86" i="2"/>
  <c r="AO90" i="6" s="1"/>
  <c r="Y12" i="2"/>
  <c r="Y24" i="2"/>
  <c r="AO28" i="6" s="1"/>
  <c r="Y28" i="2"/>
  <c r="AO32" i="6" s="1"/>
  <c r="Y19" i="2"/>
  <c r="AO23" i="6" s="1"/>
  <c r="Y32" i="2"/>
  <c r="AO36" i="6" s="1"/>
  <c r="Y36" i="2"/>
  <c r="AO40" i="6" s="1"/>
  <c r="Y40" i="2"/>
  <c r="AO44" i="6" s="1"/>
  <c r="Y44" i="2"/>
  <c r="AO48" i="6" s="1"/>
  <c r="Y48" i="2"/>
  <c r="AO52" i="6" s="1"/>
  <c r="Y52" i="2"/>
  <c r="AO56" i="6" s="1"/>
  <c r="Y56" i="2"/>
  <c r="AO60" i="6" s="1"/>
  <c r="Y60" i="2"/>
  <c r="AO64" i="6" s="1"/>
  <c r="Y64" i="2"/>
  <c r="AO68" i="6" s="1"/>
  <c r="Y68" i="2"/>
  <c r="AO72" i="6" s="1"/>
  <c r="Y72" i="2"/>
  <c r="AO76" i="6" s="1"/>
  <c r="Y77" i="2"/>
  <c r="AO81" i="6" s="1"/>
  <c r="Y81" i="2"/>
  <c r="AO85" i="6" s="1"/>
  <c r="Y85" i="2"/>
  <c r="AO89" i="6" s="1"/>
  <c r="Y11" i="2"/>
  <c r="Y15" i="2"/>
  <c r="AO19" i="6" s="1"/>
  <c r="Y23" i="2"/>
  <c r="AO27" i="6" s="1"/>
  <c r="Y27" i="2"/>
  <c r="AO31" i="6" s="1"/>
  <c r="Y31" i="2"/>
  <c r="AO35" i="6" s="1"/>
  <c r="Y89" i="2"/>
  <c r="AO93" i="6" s="1"/>
  <c r="Y93" i="2"/>
  <c r="AO97" i="6" s="1"/>
  <c r="Y97" i="2"/>
  <c r="AO101" i="6" s="1"/>
  <c r="Y101" i="2"/>
  <c r="AO105" i="6" s="1"/>
  <c r="AO109" i="6"/>
  <c r="Y43" i="2"/>
  <c r="AO47" i="6" s="1"/>
  <c r="Y51" i="2"/>
  <c r="AO55" i="6" s="1"/>
  <c r="Y55" i="2"/>
  <c r="AO59" i="6" s="1"/>
  <c r="Y59" i="2"/>
  <c r="AO63" i="6" s="1"/>
  <c r="Y67" i="2"/>
  <c r="AO71" i="6" s="1"/>
  <c r="Y71" i="2"/>
  <c r="AO75" i="6" s="1"/>
  <c r="Y76" i="2"/>
  <c r="AO80" i="6" s="1"/>
  <c r="Y80" i="2"/>
  <c r="AO84" i="6" s="1"/>
  <c r="Y84" i="2"/>
  <c r="AO88" i="6" s="1"/>
  <c r="Y88" i="2"/>
  <c r="AO92" i="6" s="1"/>
  <c r="Y96" i="2"/>
  <c r="AO100" i="6" s="1"/>
  <c r="Y100" i="2"/>
  <c r="AO104" i="6" s="1"/>
  <c r="AO108" i="6"/>
  <c r="Y98" i="2"/>
  <c r="AO102" i="6" s="1"/>
  <c r="Y18" i="2"/>
  <c r="AO22" i="6" s="1"/>
  <c r="Y35" i="2"/>
  <c r="AO39" i="6" s="1"/>
  <c r="Y39" i="2"/>
  <c r="AO43" i="6" s="1"/>
  <c r="Y47" i="2"/>
  <c r="AO51" i="6" s="1"/>
  <c r="Y63" i="2"/>
  <c r="AO67" i="6" s="1"/>
  <c r="Y92" i="2"/>
  <c r="AO96" i="6" s="1"/>
  <c r="AO110" i="6"/>
  <c r="Y10" i="2"/>
  <c r="Y14" i="2"/>
  <c r="Y22" i="2"/>
  <c r="AO26" i="6" s="1"/>
  <c r="Y26" i="2"/>
  <c r="AO30" i="6" s="1"/>
  <c r="Y30" i="2"/>
  <c r="AO34" i="6" s="1"/>
  <c r="Y75" i="2"/>
  <c r="AO79" i="6" s="1"/>
  <c r="Y17" i="2"/>
  <c r="AO21" i="6" s="1"/>
  <c r="Y34" i="2"/>
  <c r="AO38" i="6" s="1"/>
  <c r="Y38" i="2"/>
  <c r="AO42" i="6" s="1"/>
  <c r="Y42" i="2"/>
  <c r="AO46" i="6" s="1"/>
  <c r="Y46" i="2"/>
  <c r="AO50" i="6" s="1"/>
  <c r="Y50" i="2"/>
  <c r="AO54" i="6" s="1"/>
  <c r="Y54" i="2"/>
  <c r="AO58" i="6" s="1"/>
  <c r="Y58" i="2"/>
  <c r="AO62" i="6" s="1"/>
  <c r="Y62" i="2"/>
  <c r="AO66" i="6" s="1"/>
  <c r="Y66" i="2"/>
  <c r="AO70" i="6" s="1"/>
  <c r="Y70" i="2"/>
  <c r="AO74" i="6" s="1"/>
  <c r="Y74" i="2"/>
  <c r="AO78" i="6" s="1"/>
  <c r="Y79" i="2"/>
  <c r="AO83" i="6" s="1"/>
  <c r="Y83" i="2"/>
  <c r="AO87" i="6" s="1"/>
  <c r="AO111" i="6"/>
  <c r="Y69" i="2"/>
  <c r="AO73" i="6" s="1"/>
  <c r="Y90" i="2"/>
  <c r="AO94" i="6" s="1"/>
  <c r="Y94" i="2"/>
  <c r="AO98" i="6" s="1"/>
  <c r="Y102" i="2"/>
  <c r="AO106" i="6" s="1"/>
  <c r="Y8" i="2"/>
  <c r="R131" i="6" l="1"/>
  <c r="S171" i="6"/>
  <c r="R132" i="6"/>
  <c r="R175" i="6"/>
  <c r="S151" i="6"/>
  <c r="R113" i="6"/>
  <c r="S138" i="6"/>
  <c r="R117" i="6"/>
  <c r="R190" i="6"/>
  <c r="R126" i="6"/>
  <c r="R154" i="6"/>
  <c r="S205" i="6"/>
  <c r="R200" i="6"/>
  <c r="S145" i="6"/>
  <c r="R134" i="6"/>
  <c r="S120" i="6"/>
  <c r="R137" i="6"/>
  <c r="R181" i="6"/>
  <c r="R179" i="6"/>
  <c r="S129" i="6"/>
  <c r="S170" i="6"/>
  <c r="S112" i="6"/>
  <c r="S204" i="6"/>
  <c r="R197" i="6"/>
  <c r="R122" i="6"/>
  <c r="R160" i="6"/>
  <c r="S194" i="6"/>
  <c r="S176" i="6"/>
  <c r="S186" i="6"/>
  <c r="S209" i="6"/>
  <c r="R118" i="6"/>
  <c r="R127" i="6"/>
  <c r="S150" i="6"/>
  <c r="R153" i="6"/>
  <c r="S130" i="6"/>
  <c r="R187" i="6"/>
  <c r="R116" i="6"/>
  <c r="S143" i="6"/>
  <c r="R139" i="6"/>
  <c r="R185" i="6"/>
  <c r="R136" i="6"/>
  <c r="S164" i="6"/>
  <c r="S195" i="6"/>
  <c r="R211" i="6"/>
  <c r="S172" i="6"/>
  <c r="R165" i="6"/>
  <c r="S124" i="6"/>
  <c r="R198" i="6"/>
  <c r="R168" i="6"/>
  <c r="R162" i="6"/>
  <c r="R178" i="6"/>
  <c r="S146" i="6"/>
  <c r="R183" i="6"/>
  <c r="S154" i="6"/>
  <c r="R169" i="6"/>
  <c r="S183" i="6"/>
  <c r="S169" i="6"/>
  <c r="R146" i="6"/>
  <c r="R163" i="6"/>
  <c r="S153" i="6"/>
  <c r="S127" i="6"/>
  <c r="R150" i="6"/>
  <c r="S122" i="6"/>
  <c r="S128" i="6"/>
  <c r="S160" i="6"/>
  <c r="S187" i="6"/>
  <c r="R130" i="6"/>
  <c r="S163" i="6"/>
  <c r="S193" i="6"/>
  <c r="R128" i="6"/>
  <c r="S141" i="6"/>
  <c r="S149" i="6"/>
  <c r="R149" i="6"/>
  <c r="R138" i="6"/>
  <c r="S126" i="6"/>
  <c r="S197" i="6"/>
  <c r="R176" i="6"/>
  <c r="R204" i="6"/>
  <c r="R141" i="6"/>
  <c r="S134" i="6"/>
  <c r="R120" i="6"/>
  <c r="S148" i="6"/>
  <c r="R124" i="6"/>
  <c r="R180" i="6"/>
  <c r="S201" i="6"/>
  <c r="S117" i="6"/>
  <c r="R201" i="6"/>
  <c r="S190" i="6"/>
  <c r="R156" i="6"/>
  <c r="S179" i="6"/>
  <c r="R192" i="6"/>
  <c r="R151" i="6"/>
  <c r="S174" i="6"/>
  <c r="S136" i="6"/>
  <c r="S155" i="6"/>
  <c r="R196" i="6"/>
  <c r="S139" i="6"/>
  <c r="R148" i="6"/>
  <c r="S192" i="6"/>
  <c r="S113" i="6"/>
  <c r="R166" i="6"/>
  <c r="S166" i="6"/>
  <c r="S185" i="6"/>
  <c r="S177" i="6"/>
  <c r="R177" i="6"/>
  <c r="R155" i="6"/>
  <c r="R143" i="6"/>
  <c r="S196" i="6"/>
  <c r="R167" i="6"/>
  <c r="R147" i="6"/>
  <c r="S180" i="6"/>
  <c r="R114" i="6"/>
  <c r="S114" i="6"/>
  <c r="R112" i="6"/>
  <c r="S182" i="6"/>
  <c r="R144" i="6"/>
  <c r="S181" i="6"/>
  <c r="R142" i="6"/>
  <c r="R182" i="6"/>
  <c r="S142" i="6"/>
  <c r="S162" i="6"/>
  <c r="S178" i="6"/>
  <c r="S168" i="6"/>
  <c r="R135" i="6"/>
  <c r="S140" i="6"/>
  <c r="R208" i="6"/>
  <c r="R191" i="6"/>
  <c r="R170" i="6"/>
  <c r="R140" i="6"/>
  <c r="S137" i="6"/>
  <c r="S147" i="6"/>
  <c r="S208" i="6"/>
  <c r="R205" i="6"/>
  <c r="S202" i="6"/>
  <c r="S191" i="6"/>
  <c r="S116" i="6"/>
  <c r="S131" i="6"/>
  <c r="R129" i="6"/>
  <c r="R172" i="6"/>
  <c r="S165" i="6"/>
  <c r="S200" i="6"/>
  <c r="S156" i="6"/>
  <c r="R194" i="6"/>
  <c r="S167" i="6"/>
  <c r="R164" i="6"/>
  <c r="R121" i="6"/>
  <c r="R123" i="6"/>
  <c r="S144" i="6"/>
  <c r="S121" i="6"/>
  <c r="S123" i="6"/>
  <c r="R174" i="6"/>
  <c r="R207" i="6"/>
  <c r="R202" i="6"/>
  <c r="R159" i="6"/>
  <c r="S199" i="6"/>
  <c r="S135" i="6"/>
  <c r="R145" i="6"/>
  <c r="R199" i="6"/>
  <c r="S207" i="6"/>
  <c r="S198" i="6"/>
  <c r="R161" i="6"/>
  <c r="R209" i="6"/>
  <c r="S210" i="6"/>
  <c r="R210" i="6"/>
  <c r="S158" i="6"/>
  <c r="R158" i="6"/>
  <c r="S211" i="6"/>
  <c r="R195" i="6"/>
  <c r="S161" i="6"/>
  <c r="S159" i="6"/>
  <c r="S184" i="6"/>
  <c r="R171" i="6"/>
  <c r="R184" i="6"/>
  <c r="R186" i="6"/>
  <c r="S118" i="6"/>
  <c r="S132" i="6"/>
  <c r="S175" i="6"/>
  <c r="M12" i="6"/>
  <c r="AO13" i="6"/>
  <c r="AN13" i="6"/>
  <c r="AO16" i="6"/>
  <c r="AN16" i="6"/>
  <c r="AO12" i="6"/>
  <c r="AN12" i="6"/>
  <c r="AO18" i="6"/>
  <c r="AN18" i="6"/>
  <c r="AO15" i="6"/>
  <c r="AN15" i="6"/>
  <c r="AO17" i="6"/>
  <c r="AN17" i="6"/>
  <c r="AO14" i="6"/>
  <c r="AN14" i="6"/>
  <c r="J17" i="4"/>
  <c r="J16" i="4"/>
  <c r="J15" i="4"/>
  <c r="J13" i="4"/>
  <c r="J11" i="4"/>
  <c r="J9" i="4"/>
  <c r="C2" i="4"/>
  <c r="B2" i="4"/>
  <c r="A2" i="4"/>
  <c r="D1" i="4"/>
  <c r="C1" i="4"/>
  <c r="B1" i="4"/>
  <c r="A1" i="4"/>
  <c r="AJ6" i="6"/>
  <c r="AG6" i="6"/>
  <c r="AG5" i="6"/>
  <c r="L42" i="6"/>
  <c r="L88" i="6"/>
  <c r="L83" i="6"/>
  <c r="F26" i="1"/>
  <c r="B25" i="1" s="1"/>
  <c r="D24" i="1"/>
  <c r="AE12" i="6" l="1"/>
  <c r="N12" i="6" s="1"/>
  <c r="AR4" i="6"/>
  <c r="AR14" i="6"/>
  <c r="AR15" i="6"/>
  <c r="AR12" i="6"/>
  <c r="AR18" i="6"/>
  <c r="AR16" i="6"/>
  <c r="AR17" i="6"/>
  <c r="AR13" i="6"/>
  <c r="AC42" i="6"/>
  <c r="AD42" i="6"/>
  <c r="AN42" i="6" s="1"/>
  <c r="AR42" i="6" s="1"/>
  <c r="Z42" i="6"/>
  <c r="AB42" i="6" s="1"/>
  <c r="AA42" i="6"/>
  <c r="Z88" i="6"/>
  <c r="AB88" i="6" s="1"/>
  <c r="AA88" i="6"/>
  <c r="AC88" i="6"/>
  <c r="AD88" i="6"/>
  <c r="AN88" i="6" s="1"/>
  <c r="AR88" i="6" s="1"/>
  <c r="AD83" i="6"/>
  <c r="AN83" i="6" s="1"/>
  <c r="AR83" i="6" s="1"/>
  <c r="Z83" i="6"/>
  <c r="AB83" i="6" s="1"/>
  <c r="AA83" i="6"/>
  <c r="AC83" i="6"/>
  <c r="C2" i="14"/>
  <c r="C2" i="2"/>
  <c r="L20" i="6"/>
  <c r="L59" i="6"/>
  <c r="L108" i="6"/>
  <c r="C5" i="6"/>
  <c r="E8" i="6"/>
  <c r="L64" i="6"/>
  <c r="L78" i="6"/>
  <c r="D25" i="1"/>
  <c r="C2" i="6"/>
  <c r="L109" i="6"/>
  <c r="L23" i="6"/>
  <c r="L48" i="6"/>
  <c r="L63" i="6"/>
  <c r="L22" i="6"/>
  <c r="L38" i="6"/>
  <c r="L65" i="6"/>
  <c r="L80" i="6"/>
  <c r="L81" i="6"/>
  <c r="L98" i="6"/>
  <c r="L55" i="6"/>
  <c r="L84" i="6"/>
  <c r="L45" i="6"/>
  <c r="L96" i="6"/>
  <c r="L87" i="6"/>
  <c r="L106" i="6"/>
  <c r="L95" i="6"/>
  <c r="L105" i="6"/>
  <c r="L29" i="6"/>
  <c r="L72" i="6"/>
  <c r="L91" i="6"/>
  <c r="L40" i="6"/>
  <c r="L50" i="6"/>
  <c r="L25" i="6"/>
  <c r="L54" i="6"/>
  <c r="L103" i="6"/>
  <c r="L47" i="6"/>
  <c r="L19" i="6"/>
  <c r="L69" i="6"/>
  <c r="L111" i="6"/>
  <c r="L100" i="6"/>
  <c r="L34" i="6"/>
  <c r="L56" i="6"/>
  <c r="L104" i="6"/>
  <c r="AG12" i="6" l="1"/>
  <c r="O12" i="6" s="1"/>
  <c r="Z111" i="6"/>
  <c r="AB111" i="6" s="1"/>
  <c r="AA111" i="6"/>
  <c r="AC111" i="6"/>
  <c r="AD111" i="6"/>
  <c r="AN111" i="6" s="1"/>
  <c r="AR111" i="6" s="1"/>
  <c r="AC40" i="6"/>
  <c r="AD40" i="6"/>
  <c r="AN40" i="6" s="1"/>
  <c r="AR40" i="6" s="1"/>
  <c r="Z40" i="6"/>
  <c r="AB40" i="6" s="1"/>
  <c r="AA40" i="6"/>
  <c r="Z96" i="6"/>
  <c r="AB96" i="6" s="1"/>
  <c r="AA96" i="6"/>
  <c r="AC96" i="6"/>
  <c r="AD96" i="6"/>
  <c r="AN96" i="6" s="1"/>
  <c r="AR96" i="6" s="1"/>
  <c r="AC38" i="6"/>
  <c r="AD38" i="6"/>
  <c r="AN38" i="6" s="1"/>
  <c r="AR38" i="6" s="1"/>
  <c r="Z38" i="6"/>
  <c r="AB38" i="6" s="1"/>
  <c r="AA38" i="6"/>
  <c r="AD78" i="6"/>
  <c r="AN78" i="6" s="1"/>
  <c r="AR78" i="6" s="1"/>
  <c r="AC78" i="6"/>
  <c r="Z78" i="6"/>
  <c r="AB78" i="6" s="1"/>
  <c r="AA78" i="6"/>
  <c r="Z108" i="6"/>
  <c r="AB108" i="6" s="1"/>
  <c r="AA108" i="6"/>
  <c r="AC108" i="6"/>
  <c r="AD108" i="6"/>
  <c r="AN108" i="6" s="1"/>
  <c r="AR108" i="6" s="1"/>
  <c r="AD69" i="6"/>
  <c r="AN69" i="6" s="1"/>
  <c r="AR69" i="6" s="1"/>
  <c r="Z69" i="6"/>
  <c r="AB69" i="6" s="1"/>
  <c r="AA69" i="6"/>
  <c r="AC69" i="6"/>
  <c r="Z91" i="6"/>
  <c r="AB91" i="6" s="1"/>
  <c r="AA91" i="6"/>
  <c r="AC91" i="6"/>
  <c r="AD91" i="6"/>
  <c r="AN91" i="6" s="1"/>
  <c r="AR91" i="6" s="1"/>
  <c r="AC45" i="6"/>
  <c r="AD45" i="6"/>
  <c r="AN45" i="6" s="1"/>
  <c r="AR45" i="6" s="1"/>
  <c r="Z45" i="6"/>
  <c r="AB45" i="6" s="1"/>
  <c r="AA45" i="6"/>
  <c r="AC22" i="6"/>
  <c r="AD22" i="6"/>
  <c r="AN22" i="6" s="1"/>
  <c r="AR22" i="6" s="1"/>
  <c r="Z22" i="6"/>
  <c r="AB22" i="6" s="1"/>
  <c r="AA22" i="6"/>
  <c r="AD64" i="6"/>
  <c r="AN64" i="6" s="1"/>
  <c r="AR64" i="6" s="1"/>
  <c r="AA64" i="6"/>
  <c r="AC64" i="6"/>
  <c r="Z64" i="6"/>
  <c r="AB64" i="6" s="1"/>
  <c r="AD59" i="6"/>
  <c r="AN59" i="6" s="1"/>
  <c r="AR59" i="6" s="1"/>
  <c r="AA59" i="6"/>
  <c r="AC59" i="6"/>
  <c r="Z59" i="6"/>
  <c r="AB59" i="6" s="1"/>
  <c r="Z100" i="6"/>
  <c r="AB100" i="6" s="1"/>
  <c r="AA100" i="6"/>
  <c r="AC100" i="6"/>
  <c r="AD100" i="6"/>
  <c r="AN100" i="6" s="1"/>
  <c r="AR100" i="6" s="1"/>
  <c r="AC50" i="6"/>
  <c r="Z50" i="6"/>
  <c r="AB50" i="6" s="1"/>
  <c r="AA50" i="6"/>
  <c r="AD50" i="6"/>
  <c r="AN50" i="6" s="1"/>
  <c r="AR50" i="6" s="1"/>
  <c r="Z87" i="6"/>
  <c r="AB87" i="6" s="1"/>
  <c r="AA87" i="6"/>
  <c r="AC87" i="6"/>
  <c r="AD87" i="6"/>
  <c r="AN87" i="6" s="1"/>
  <c r="AR87" i="6" s="1"/>
  <c r="AD65" i="6"/>
  <c r="AN65" i="6" s="1"/>
  <c r="AR65" i="6" s="1"/>
  <c r="Z65" i="6"/>
  <c r="AB65" i="6" s="1"/>
  <c r="AA65" i="6"/>
  <c r="AC65" i="6"/>
  <c r="AC19" i="6"/>
  <c r="AD19" i="6"/>
  <c r="Z19" i="6"/>
  <c r="AB19" i="6" s="1"/>
  <c r="AA19" i="6"/>
  <c r="AD72" i="6"/>
  <c r="AN72" i="6" s="1"/>
  <c r="AR72" i="6" s="1"/>
  <c r="AA72" i="6"/>
  <c r="AC72" i="6"/>
  <c r="Z72" i="6"/>
  <c r="AB72" i="6" s="1"/>
  <c r="AD84" i="6"/>
  <c r="AN84" i="6" s="1"/>
  <c r="AR84" i="6" s="1"/>
  <c r="AC84" i="6"/>
  <c r="Z84" i="6"/>
  <c r="AB84" i="6" s="1"/>
  <c r="AA84" i="6"/>
  <c r="AD63" i="6"/>
  <c r="AN63" i="6" s="1"/>
  <c r="AR63" i="6" s="1"/>
  <c r="AA63" i="6"/>
  <c r="AC63" i="6"/>
  <c r="Z63" i="6"/>
  <c r="AB63" i="6" s="1"/>
  <c r="AC20" i="6"/>
  <c r="AD20" i="6"/>
  <c r="AN20" i="6" s="1"/>
  <c r="AR20" i="6" s="1"/>
  <c r="Z20" i="6"/>
  <c r="AB20" i="6" s="1"/>
  <c r="AA20" i="6"/>
  <c r="Z55" i="6"/>
  <c r="AB55" i="6" s="1"/>
  <c r="AA55" i="6"/>
  <c r="AD55" i="6"/>
  <c r="AN55" i="6" s="1"/>
  <c r="AR55" i="6" s="1"/>
  <c r="AC55" i="6"/>
  <c r="Z103" i="6"/>
  <c r="AB103" i="6" s="1"/>
  <c r="AA103" i="6"/>
  <c r="AC103" i="6"/>
  <c r="AD103" i="6"/>
  <c r="AN103" i="6" s="1"/>
  <c r="AR103" i="6" s="1"/>
  <c r="Z98" i="6"/>
  <c r="AB98" i="6" s="1"/>
  <c r="AA98" i="6"/>
  <c r="AD98" i="6"/>
  <c r="AN98" i="6" s="1"/>
  <c r="AR98" i="6" s="1"/>
  <c r="AC98" i="6"/>
  <c r="AD56" i="6"/>
  <c r="AN56" i="6" s="1"/>
  <c r="AR56" i="6" s="1"/>
  <c r="Z56" i="6"/>
  <c r="AB56" i="6" s="1"/>
  <c r="AC56" i="6"/>
  <c r="AA56" i="6"/>
  <c r="AC54" i="6"/>
  <c r="Z54" i="6"/>
  <c r="AB54" i="6" s="1"/>
  <c r="AA54" i="6"/>
  <c r="AD54" i="6"/>
  <c r="AN54" i="6" s="1"/>
  <c r="AR54" i="6" s="1"/>
  <c r="Z95" i="6"/>
  <c r="AB95" i="6" s="1"/>
  <c r="AA95" i="6"/>
  <c r="AC95" i="6"/>
  <c r="AD95" i="6"/>
  <c r="AN95" i="6" s="1"/>
  <c r="AR95" i="6" s="1"/>
  <c r="AD81" i="6"/>
  <c r="AN81" i="6" s="1"/>
  <c r="AR81" i="6" s="1"/>
  <c r="Z81" i="6"/>
  <c r="AB81" i="6" s="1"/>
  <c r="AA81" i="6"/>
  <c r="AC81" i="6"/>
  <c r="Z109" i="6"/>
  <c r="AB109" i="6" s="1"/>
  <c r="AA109" i="6"/>
  <c r="AC109" i="6"/>
  <c r="AD109" i="6"/>
  <c r="AN109" i="6" s="1"/>
  <c r="AR109" i="6" s="1"/>
  <c r="AC47" i="6"/>
  <c r="AD47" i="6"/>
  <c r="AN47" i="6" s="1"/>
  <c r="AR47" i="6" s="1"/>
  <c r="Z47" i="6"/>
  <c r="AB47" i="6" s="1"/>
  <c r="AA47" i="6"/>
  <c r="AC29" i="6"/>
  <c r="AD29" i="6"/>
  <c r="AN29" i="6" s="1"/>
  <c r="AR29" i="6" s="1"/>
  <c r="Z29" i="6"/>
  <c r="AB29" i="6" s="1"/>
  <c r="AA29" i="6"/>
  <c r="AC48" i="6"/>
  <c r="AD48" i="6"/>
  <c r="AN48" i="6" s="1"/>
  <c r="AR48" i="6" s="1"/>
  <c r="Z48" i="6"/>
  <c r="AB48" i="6" s="1"/>
  <c r="AA48" i="6"/>
  <c r="Z104" i="6"/>
  <c r="AB104" i="6" s="1"/>
  <c r="AA104" i="6"/>
  <c r="AC104" i="6"/>
  <c r="AD104" i="6"/>
  <c r="AN104" i="6" s="1"/>
  <c r="AR104" i="6" s="1"/>
  <c r="Z105" i="6"/>
  <c r="AB105" i="6" s="1"/>
  <c r="AA105" i="6"/>
  <c r="AC105" i="6"/>
  <c r="AD105" i="6"/>
  <c r="AN105" i="6" s="1"/>
  <c r="AR105" i="6" s="1"/>
  <c r="AC23" i="6"/>
  <c r="AD23" i="6"/>
  <c r="AN23" i="6" s="1"/>
  <c r="AR23" i="6" s="1"/>
  <c r="Z23" i="6"/>
  <c r="AB23" i="6" s="1"/>
  <c r="AA23" i="6"/>
  <c r="AC34" i="6"/>
  <c r="AD34" i="6"/>
  <c r="AN34" i="6" s="1"/>
  <c r="AR34" i="6" s="1"/>
  <c r="Z34" i="6"/>
  <c r="AB34" i="6" s="1"/>
  <c r="AA34" i="6"/>
  <c r="AC25" i="6"/>
  <c r="AD25" i="6"/>
  <c r="AN25" i="6" s="1"/>
  <c r="AR25" i="6" s="1"/>
  <c r="Z25" i="6"/>
  <c r="AB25" i="6" s="1"/>
  <c r="AA25" i="6"/>
  <c r="AA106" i="6"/>
  <c r="Z106" i="6"/>
  <c r="AB106" i="6" s="1"/>
  <c r="AC106" i="6"/>
  <c r="AD106" i="6"/>
  <c r="AN106" i="6" s="1"/>
  <c r="AR106" i="6" s="1"/>
  <c r="AD80" i="6"/>
  <c r="AN80" i="6" s="1"/>
  <c r="AR80" i="6" s="1"/>
  <c r="AC80" i="6"/>
  <c r="AA80" i="6"/>
  <c r="Z80" i="6"/>
  <c r="AB80" i="6" s="1"/>
  <c r="L97" i="6"/>
  <c r="L93" i="6"/>
  <c r="L49" i="6"/>
  <c r="L60" i="6"/>
  <c r="L33" i="6"/>
  <c r="L41" i="6"/>
  <c r="L44" i="6"/>
  <c r="L66" i="6"/>
  <c r="L70" i="6"/>
  <c r="L89" i="6"/>
  <c r="L76" i="6"/>
  <c r="L102" i="6"/>
  <c r="L26" i="6"/>
  <c r="L52" i="6"/>
  <c r="L24" i="6"/>
  <c r="L86" i="6"/>
  <c r="L68" i="6"/>
  <c r="L37" i="6"/>
  <c r="L71" i="6"/>
  <c r="M42" i="6"/>
  <c r="M83" i="6"/>
  <c r="L110" i="6"/>
  <c r="L27" i="6"/>
  <c r="L21" i="6"/>
  <c r="L82" i="6"/>
  <c r="L62" i="6"/>
  <c r="L53" i="6"/>
  <c r="L74" i="6"/>
  <c r="L32" i="6"/>
  <c r="L75" i="6"/>
  <c r="L85" i="6"/>
  <c r="L79" i="6"/>
  <c r="L36" i="6"/>
  <c r="L39" i="6"/>
  <c r="L90" i="6"/>
  <c r="L94" i="6"/>
  <c r="L35" i="6"/>
  <c r="AI4" i="6"/>
  <c r="L31" i="6"/>
  <c r="L30" i="6"/>
  <c r="L61" i="6"/>
  <c r="L51" i="6"/>
  <c r="L57" i="6"/>
  <c r="L107" i="6"/>
  <c r="L77" i="6"/>
  <c r="L43" i="6"/>
  <c r="L58" i="6"/>
  <c r="L67" i="6"/>
  <c r="L101" i="6"/>
  <c r="L92" i="6"/>
  <c r="L99" i="6"/>
  <c r="L28" i="6"/>
  <c r="L73" i="6"/>
  <c r="L46" i="6"/>
  <c r="L8" i="6" l="1"/>
  <c r="AN19" i="6"/>
  <c r="M69" i="6"/>
  <c r="AG69" i="6" s="1"/>
  <c r="O69" i="6" s="1"/>
  <c r="AF14" i="6"/>
  <c r="P14" i="6" s="1"/>
  <c r="AI14" i="6" s="1"/>
  <c r="Q14" i="6" s="1"/>
  <c r="AK14" i="6" s="1"/>
  <c r="AF12" i="6"/>
  <c r="P12" i="6" s="1"/>
  <c r="AF13" i="6"/>
  <c r="P13" i="6" s="1"/>
  <c r="AI13" i="6" s="1"/>
  <c r="Q13" i="6" s="1"/>
  <c r="AK13" i="6" s="1"/>
  <c r="AF17" i="6"/>
  <c r="P17" i="6" s="1"/>
  <c r="AI17" i="6" s="1"/>
  <c r="Q17" i="6" s="1"/>
  <c r="AK17" i="6" s="1"/>
  <c r="AF18" i="6"/>
  <c r="P18" i="6" s="1"/>
  <c r="AI18" i="6" s="1"/>
  <c r="Q18" i="6" s="1"/>
  <c r="AK18" i="6" s="1"/>
  <c r="AF16" i="6"/>
  <c r="P16" i="6" s="1"/>
  <c r="AI16" i="6" s="1"/>
  <c r="Q16" i="6" s="1"/>
  <c r="AK16" i="6" s="1"/>
  <c r="AF15" i="6"/>
  <c r="P15" i="6" s="1"/>
  <c r="AI15" i="6" s="1"/>
  <c r="Q15" i="6" s="1"/>
  <c r="AK15" i="6" s="1"/>
  <c r="M50" i="6"/>
  <c r="AG50" i="6" s="1"/>
  <c r="O50" i="6" s="1"/>
  <c r="AC35" i="6"/>
  <c r="AD35" i="6"/>
  <c r="AN35" i="6" s="1"/>
  <c r="AR35" i="6" s="1"/>
  <c r="Z35" i="6"/>
  <c r="AB35" i="6" s="1"/>
  <c r="AA35" i="6"/>
  <c r="Z102" i="6"/>
  <c r="AB102" i="6" s="1"/>
  <c r="AA102" i="6"/>
  <c r="AC102" i="6"/>
  <c r="AD102" i="6"/>
  <c r="AN102" i="6" s="1"/>
  <c r="AR102" i="6" s="1"/>
  <c r="Z99" i="6"/>
  <c r="AB99" i="6" s="1"/>
  <c r="AA99" i="6"/>
  <c r="AC99" i="6"/>
  <c r="AD99" i="6"/>
  <c r="AN99" i="6" s="1"/>
  <c r="AR99" i="6" s="1"/>
  <c r="AD57" i="6"/>
  <c r="AN57" i="6" s="1"/>
  <c r="AR57" i="6" s="1"/>
  <c r="Z57" i="6"/>
  <c r="AB57" i="6" s="1"/>
  <c r="AA57" i="6"/>
  <c r="AC57" i="6"/>
  <c r="Z90" i="6"/>
  <c r="AB90" i="6" s="1"/>
  <c r="AA90" i="6"/>
  <c r="AD90" i="6"/>
  <c r="AN90" i="6" s="1"/>
  <c r="AR90" i="6" s="1"/>
  <c r="AC90" i="6"/>
  <c r="AC53" i="6"/>
  <c r="Z53" i="6"/>
  <c r="AB53" i="6" s="1"/>
  <c r="AA53" i="6"/>
  <c r="AD53" i="6"/>
  <c r="AN53" i="6" s="1"/>
  <c r="AR53" i="6" s="1"/>
  <c r="AD71" i="6"/>
  <c r="AN71" i="6" s="1"/>
  <c r="AR71" i="6" s="1"/>
  <c r="AA71" i="6"/>
  <c r="AC71" i="6"/>
  <c r="Z71" i="6"/>
  <c r="AB71" i="6" s="1"/>
  <c r="AD76" i="6"/>
  <c r="AN76" i="6" s="1"/>
  <c r="AR76" i="6" s="1"/>
  <c r="AC76" i="6"/>
  <c r="Z76" i="6"/>
  <c r="AB76" i="6" s="1"/>
  <c r="AA76" i="6"/>
  <c r="AC49" i="6"/>
  <c r="Z49" i="6"/>
  <c r="AB49" i="6" s="1"/>
  <c r="AA49" i="6"/>
  <c r="AD49" i="6"/>
  <c r="AN49" i="6" s="1"/>
  <c r="AR49" i="6" s="1"/>
  <c r="AD77" i="6"/>
  <c r="AN77" i="6" s="1"/>
  <c r="AR77" i="6" s="1"/>
  <c r="Z77" i="6"/>
  <c r="AB77" i="6" s="1"/>
  <c r="AA77" i="6"/>
  <c r="AC77" i="6"/>
  <c r="AD60" i="6"/>
  <c r="AN60" i="6" s="1"/>
  <c r="AR60" i="6" s="1"/>
  <c r="AA60" i="6"/>
  <c r="AC60" i="6"/>
  <c r="Z60" i="6"/>
  <c r="AB60" i="6" s="1"/>
  <c r="Z92" i="6"/>
  <c r="AB92" i="6" s="1"/>
  <c r="AA92" i="6"/>
  <c r="AC92" i="6"/>
  <c r="AD92" i="6"/>
  <c r="AN92" i="6" s="1"/>
  <c r="AR92" i="6" s="1"/>
  <c r="AC51" i="6"/>
  <c r="Z51" i="6"/>
  <c r="AB51" i="6" s="1"/>
  <c r="AA51" i="6"/>
  <c r="AD51" i="6"/>
  <c r="AN51" i="6" s="1"/>
  <c r="AR51" i="6" s="1"/>
  <c r="AC39" i="6"/>
  <c r="AD39" i="6"/>
  <c r="AN39" i="6" s="1"/>
  <c r="AR39" i="6" s="1"/>
  <c r="Z39" i="6"/>
  <c r="AB39" i="6" s="1"/>
  <c r="AA39" i="6"/>
  <c r="AD62" i="6"/>
  <c r="AN62" i="6" s="1"/>
  <c r="AR62" i="6" s="1"/>
  <c r="AC62" i="6"/>
  <c r="Z62" i="6"/>
  <c r="AB62" i="6" s="1"/>
  <c r="AA62" i="6"/>
  <c r="AC37" i="6"/>
  <c r="AD37" i="6"/>
  <c r="AN37" i="6" s="1"/>
  <c r="AR37" i="6" s="1"/>
  <c r="Z37" i="6"/>
  <c r="AB37" i="6" s="1"/>
  <c r="AA37" i="6"/>
  <c r="Z89" i="6"/>
  <c r="AB89" i="6" s="1"/>
  <c r="AA89" i="6"/>
  <c r="AC89" i="6"/>
  <c r="AD89" i="6"/>
  <c r="AN89" i="6" s="1"/>
  <c r="AR89" i="6" s="1"/>
  <c r="Z93" i="6"/>
  <c r="AB93" i="6" s="1"/>
  <c r="AA93" i="6"/>
  <c r="AC93" i="6"/>
  <c r="AD93" i="6"/>
  <c r="AN93" i="6" s="1"/>
  <c r="AR93" i="6" s="1"/>
  <c r="AD73" i="6"/>
  <c r="AN73" i="6" s="1"/>
  <c r="AR73" i="6" s="1"/>
  <c r="Z73" i="6"/>
  <c r="AB73" i="6" s="1"/>
  <c r="AA73" i="6"/>
  <c r="AC73" i="6"/>
  <c r="AC28" i="6"/>
  <c r="AD28" i="6"/>
  <c r="AN28" i="6" s="1"/>
  <c r="AR28" i="6" s="1"/>
  <c r="Z28" i="6"/>
  <c r="AB28" i="6" s="1"/>
  <c r="AA28" i="6"/>
  <c r="AE42" i="6"/>
  <c r="N42" i="6" s="1"/>
  <c r="AI42" i="6"/>
  <c r="Q42" i="6" s="1"/>
  <c r="AK42" i="6" s="1"/>
  <c r="AF42" i="6"/>
  <c r="P42" i="6" s="1"/>
  <c r="AG42" i="6"/>
  <c r="O42" i="6" s="1"/>
  <c r="Z101" i="6"/>
  <c r="AB101" i="6" s="1"/>
  <c r="AA101" i="6"/>
  <c r="AD101" i="6"/>
  <c r="AN101" i="6" s="1"/>
  <c r="AR101" i="6" s="1"/>
  <c r="AC101" i="6"/>
  <c r="Z94" i="6"/>
  <c r="AB94" i="6" s="1"/>
  <c r="AA94" i="6"/>
  <c r="AC94" i="6"/>
  <c r="AD94" i="6"/>
  <c r="AN94" i="6" s="1"/>
  <c r="AR94" i="6" s="1"/>
  <c r="AC36" i="6"/>
  <c r="AD36" i="6"/>
  <c r="AN36" i="6" s="1"/>
  <c r="AR36" i="6" s="1"/>
  <c r="Z36" i="6"/>
  <c r="AB36" i="6" s="1"/>
  <c r="AA36" i="6"/>
  <c r="AD68" i="6"/>
  <c r="AN68" i="6" s="1"/>
  <c r="AR68" i="6" s="1"/>
  <c r="AA68" i="6"/>
  <c r="AC68" i="6"/>
  <c r="Z68" i="6"/>
  <c r="AB68" i="6" s="1"/>
  <c r="AD70" i="6"/>
  <c r="AN70" i="6" s="1"/>
  <c r="AR70" i="6" s="1"/>
  <c r="AC70" i="6"/>
  <c r="Z70" i="6"/>
  <c r="AB70" i="6" s="1"/>
  <c r="AA70" i="6"/>
  <c r="Z97" i="6"/>
  <c r="AB97" i="6" s="1"/>
  <c r="AA97" i="6"/>
  <c r="AC97" i="6"/>
  <c r="AD97" i="6"/>
  <c r="AN97" i="6" s="1"/>
  <c r="AR97" i="6" s="1"/>
  <c r="AD67" i="6"/>
  <c r="AN67" i="6" s="1"/>
  <c r="AR67" i="6" s="1"/>
  <c r="AA67" i="6"/>
  <c r="AC67" i="6"/>
  <c r="Z67" i="6"/>
  <c r="AB67" i="6" s="1"/>
  <c r="AC30" i="6"/>
  <c r="AD30" i="6"/>
  <c r="AN30" i="6" s="1"/>
  <c r="AR30" i="6" s="1"/>
  <c r="Z30" i="6"/>
  <c r="AB30" i="6" s="1"/>
  <c r="AA30" i="6"/>
  <c r="AD79" i="6"/>
  <c r="AN79" i="6" s="1"/>
  <c r="AR79" i="6" s="1"/>
  <c r="Z79" i="6"/>
  <c r="AB79" i="6" s="1"/>
  <c r="AA79" i="6"/>
  <c r="AC79" i="6"/>
  <c r="AC21" i="6"/>
  <c r="AD21" i="6"/>
  <c r="AN21" i="6" s="1"/>
  <c r="AR21" i="6" s="1"/>
  <c r="Z21" i="6"/>
  <c r="AB21" i="6" s="1"/>
  <c r="AA21" i="6"/>
  <c r="Z86" i="6"/>
  <c r="AB86" i="6" s="1"/>
  <c r="AA86" i="6"/>
  <c r="AC86" i="6"/>
  <c r="AD86" i="6"/>
  <c r="AN86" i="6" s="1"/>
  <c r="AR86" i="6" s="1"/>
  <c r="AD66" i="6"/>
  <c r="AN66" i="6" s="1"/>
  <c r="AR66" i="6" s="1"/>
  <c r="AC66" i="6"/>
  <c r="Z66" i="6"/>
  <c r="AB66" i="6" s="1"/>
  <c r="AA66" i="6"/>
  <c r="Z107" i="6"/>
  <c r="AB107" i="6" s="1"/>
  <c r="AA107" i="6"/>
  <c r="AC107" i="6"/>
  <c r="AD107" i="6"/>
  <c r="AN107" i="6" s="1"/>
  <c r="AR107" i="6" s="1"/>
  <c r="AD61" i="6"/>
  <c r="AN61" i="6" s="1"/>
  <c r="AR61" i="6" s="1"/>
  <c r="Z61" i="6"/>
  <c r="AB61" i="6" s="1"/>
  <c r="AA61" i="6"/>
  <c r="AC61" i="6"/>
  <c r="AD58" i="6"/>
  <c r="AN58" i="6" s="1"/>
  <c r="AR58" i="6" s="1"/>
  <c r="AC58" i="6"/>
  <c r="Z58" i="6"/>
  <c r="AB58" i="6" s="1"/>
  <c r="AA58" i="6"/>
  <c r="Z85" i="6"/>
  <c r="AB85" i="6" s="1"/>
  <c r="AA85" i="6"/>
  <c r="AC85" i="6"/>
  <c r="AD85" i="6"/>
  <c r="AN85" i="6" s="1"/>
  <c r="AR85" i="6" s="1"/>
  <c r="AC32" i="6"/>
  <c r="AD32" i="6"/>
  <c r="AN32" i="6" s="1"/>
  <c r="AR32" i="6" s="1"/>
  <c r="Z32" i="6"/>
  <c r="AB32" i="6" s="1"/>
  <c r="AA32" i="6"/>
  <c r="AD74" i="6"/>
  <c r="AN74" i="6" s="1"/>
  <c r="AR74" i="6" s="1"/>
  <c r="AC74" i="6"/>
  <c r="Z74" i="6"/>
  <c r="AB74" i="6" s="1"/>
  <c r="AA74" i="6"/>
  <c r="AD82" i="6"/>
  <c r="AN82" i="6" s="1"/>
  <c r="AR82" i="6" s="1"/>
  <c r="AC82" i="6"/>
  <c r="AA82" i="6"/>
  <c r="Z82" i="6"/>
  <c r="AB82" i="6" s="1"/>
  <c r="AC31" i="6"/>
  <c r="AD31" i="6"/>
  <c r="AN31" i="6" s="1"/>
  <c r="AR31" i="6" s="1"/>
  <c r="Z31" i="6"/>
  <c r="AB31" i="6" s="1"/>
  <c r="AA31" i="6"/>
  <c r="AC27" i="6"/>
  <c r="AD27" i="6"/>
  <c r="AN27" i="6" s="1"/>
  <c r="AR27" i="6" s="1"/>
  <c r="Z27" i="6"/>
  <c r="AB27" i="6" s="1"/>
  <c r="AA27" i="6"/>
  <c r="AC24" i="6"/>
  <c r="AD24" i="6"/>
  <c r="AN24" i="6" s="1"/>
  <c r="AR24" i="6" s="1"/>
  <c r="Z24" i="6"/>
  <c r="AB24" i="6" s="1"/>
  <c r="AA24" i="6"/>
  <c r="AC44" i="6"/>
  <c r="AD44" i="6"/>
  <c r="AN44" i="6" s="1"/>
  <c r="AR44" i="6" s="1"/>
  <c r="Z44" i="6"/>
  <c r="AB44" i="6" s="1"/>
  <c r="AA44" i="6"/>
  <c r="AC46" i="6"/>
  <c r="AD46" i="6"/>
  <c r="AN46" i="6" s="1"/>
  <c r="AR46" i="6" s="1"/>
  <c r="Z46" i="6"/>
  <c r="AB46" i="6" s="1"/>
  <c r="AA46" i="6"/>
  <c r="AC43" i="6"/>
  <c r="AD43" i="6"/>
  <c r="AN43" i="6" s="1"/>
  <c r="AR43" i="6" s="1"/>
  <c r="Z43" i="6"/>
  <c r="AB43" i="6" s="1"/>
  <c r="AA43" i="6"/>
  <c r="AD75" i="6"/>
  <c r="AN75" i="6" s="1"/>
  <c r="AR75" i="6" s="1"/>
  <c r="Z75" i="6"/>
  <c r="AB75" i="6" s="1"/>
  <c r="AA75" i="6"/>
  <c r="AC75" i="6"/>
  <c r="Z110" i="6"/>
  <c r="AB110" i="6" s="1"/>
  <c r="AA110" i="6"/>
  <c r="AC110" i="6"/>
  <c r="AD110" i="6"/>
  <c r="AN110" i="6" s="1"/>
  <c r="AR110" i="6" s="1"/>
  <c r="AC52" i="6"/>
  <c r="Z52" i="6"/>
  <c r="AB52" i="6" s="1"/>
  <c r="AA52" i="6"/>
  <c r="AD52" i="6"/>
  <c r="AN52" i="6" s="1"/>
  <c r="AR52" i="6" s="1"/>
  <c r="AC41" i="6"/>
  <c r="AD41" i="6"/>
  <c r="AN41" i="6" s="1"/>
  <c r="AR41" i="6" s="1"/>
  <c r="Z41" i="6"/>
  <c r="AB41" i="6" s="1"/>
  <c r="AA41" i="6"/>
  <c r="AE83" i="6"/>
  <c r="N83" i="6" s="1"/>
  <c r="AF83" i="6"/>
  <c r="P83" i="6" s="1"/>
  <c r="AI83" i="6"/>
  <c r="Q83" i="6" s="1"/>
  <c r="AK83" i="6" s="1"/>
  <c r="AG83" i="6"/>
  <c r="O83" i="6" s="1"/>
  <c r="AC26" i="6"/>
  <c r="AD26" i="6"/>
  <c r="AN26" i="6" s="1"/>
  <c r="AR26" i="6" s="1"/>
  <c r="Z26" i="6"/>
  <c r="AB26" i="6" s="1"/>
  <c r="AA26" i="6"/>
  <c r="AC33" i="6"/>
  <c r="AD33" i="6"/>
  <c r="AN33" i="6" s="1"/>
  <c r="AR33" i="6" s="1"/>
  <c r="Z33" i="6"/>
  <c r="AB33" i="6" s="1"/>
  <c r="AA33" i="6"/>
  <c r="AF8" i="6"/>
  <c r="M25" i="6"/>
  <c r="M65" i="6"/>
  <c r="M63" i="6"/>
  <c r="M100" i="6"/>
  <c r="M95" i="6"/>
  <c r="M59" i="6"/>
  <c r="M56" i="6"/>
  <c r="M78" i="6"/>
  <c r="M23" i="6"/>
  <c r="M38" i="6"/>
  <c r="M40" i="6"/>
  <c r="M29" i="6"/>
  <c r="M54" i="6"/>
  <c r="M55" i="6"/>
  <c r="M84" i="6"/>
  <c r="M87" i="6"/>
  <c r="M48" i="6"/>
  <c r="M22" i="6"/>
  <c r="M98" i="6"/>
  <c r="M111" i="6"/>
  <c r="M105" i="6"/>
  <c r="M104" i="6"/>
  <c r="M47" i="6"/>
  <c r="M109" i="6"/>
  <c r="M88" i="6"/>
  <c r="AI12" i="6" l="1"/>
  <c r="Q12" i="6" s="1"/>
  <c r="AK12" i="6" s="1"/>
  <c r="AG4" i="6"/>
  <c r="AR19" i="6"/>
  <c r="AU4" i="6" s="1"/>
  <c r="AQ4" i="6"/>
  <c r="AI69" i="6"/>
  <c r="Q69" i="6" s="1"/>
  <c r="AK69" i="6" s="1"/>
  <c r="AF69" i="6"/>
  <c r="P69" i="6" s="1"/>
  <c r="AE69" i="6"/>
  <c r="N69" i="6" s="1"/>
  <c r="M71" i="6"/>
  <c r="AG71" i="6" s="1"/>
  <c r="O71" i="6" s="1"/>
  <c r="M89" i="6"/>
  <c r="AE89" i="6" s="1"/>
  <c r="N89" i="6" s="1"/>
  <c r="M52" i="6"/>
  <c r="AG52" i="6" s="1"/>
  <c r="O52" i="6" s="1"/>
  <c r="AE50" i="6"/>
  <c r="N50" i="6" s="1"/>
  <c r="R17" i="6"/>
  <c r="S17" i="6" s="1"/>
  <c r="R15" i="6"/>
  <c r="S15" i="6" s="1"/>
  <c r="R18" i="6"/>
  <c r="S18" i="6" s="1"/>
  <c r="M70" i="6"/>
  <c r="AG70" i="6" s="1"/>
  <c r="O70" i="6" s="1"/>
  <c r="R13" i="6"/>
  <c r="S13" i="6" s="1"/>
  <c r="M86" i="6"/>
  <c r="AF86" i="6" s="1"/>
  <c r="P86" i="6" s="1"/>
  <c r="AF50" i="6"/>
  <c r="P50" i="6" s="1"/>
  <c r="AI50" i="6"/>
  <c r="Q50" i="6" s="1"/>
  <c r="AK50" i="6" s="1"/>
  <c r="R16" i="6"/>
  <c r="S16" i="6" s="1"/>
  <c r="R14" i="6"/>
  <c r="S14" i="6" s="1"/>
  <c r="M44" i="6"/>
  <c r="AG44" i="6" s="1"/>
  <c r="O44" i="6" s="1"/>
  <c r="M93" i="6"/>
  <c r="AG93" i="6" s="1"/>
  <c r="O93" i="6" s="1"/>
  <c r="M102" i="6"/>
  <c r="AG102" i="6" s="1"/>
  <c r="O102" i="6" s="1"/>
  <c r="AE40" i="6"/>
  <c r="N40" i="6" s="1"/>
  <c r="AI40" i="6"/>
  <c r="Q40" i="6" s="1"/>
  <c r="AK40" i="6" s="1"/>
  <c r="AF40" i="6"/>
  <c r="P40" i="6" s="1"/>
  <c r="AG40" i="6"/>
  <c r="O40" i="6" s="1"/>
  <c r="AE65" i="6"/>
  <c r="N65" i="6" s="1"/>
  <c r="AF65" i="6"/>
  <c r="P65" i="6" s="1"/>
  <c r="AI65" i="6"/>
  <c r="Q65" i="6" s="1"/>
  <c r="AK65" i="6" s="1"/>
  <c r="AG65" i="6"/>
  <c r="AE47" i="6"/>
  <c r="N47" i="6" s="1"/>
  <c r="AI47" i="6"/>
  <c r="Q47" i="6" s="1"/>
  <c r="AK47" i="6" s="1"/>
  <c r="AF47" i="6"/>
  <c r="P47" i="6" s="1"/>
  <c r="AG47" i="6"/>
  <c r="O47" i="6" s="1"/>
  <c r="AE63" i="6"/>
  <c r="N63" i="6" s="1"/>
  <c r="AF63" i="6"/>
  <c r="P63" i="6" s="1"/>
  <c r="AI63" i="6"/>
  <c r="Q63" i="6" s="1"/>
  <c r="AK63" i="6" s="1"/>
  <c r="AG63" i="6"/>
  <c r="O63" i="6" s="1"/>
  <c r="AF109" i="6"/>
  <c r="P109" i="6" s="1"/>
  <c r="AI109" i="6"/>
  <c r="Q109" i="6" s="1"/>
  <c r="AK109" i="6" s="1"/>
  <c r="AE109" i="6"/>
  <c r="N109" i="6" s="1"/>
  <c r="AG109" i="6"/>
  <c r="O109" i="6" s="1"/>
  <c r="AE48" i="6"/>
  <c r="N48" i="6" s="1"/>
  <c r="AI48" i="6"/>
  <c r="Q48" i="6" s="1"/>
  <c r="AK48" i="6" s="1"/>
  <c r="AF48" i="6"/>
  <c r="P48" i="6" s="1"/>
  <c r="AG48" i="6"/>
  <c r="O48" i="6" s="1"/>
  <c r="AI104" i="6"/>
  <c r="Q104" i="6" s="1"/>
  <c r="AK104" i="6" s="1"/>
  <c r="AE104" i="6"/>
  <c r="N104" i="6" s="1"/>
  <c r="AF104" i="6"/>
  <c r="P104" i="6" s="1"/>
  <c r="AG104" i="6"/>
  <c r="O104" i="6" s="1"/>
  <c r="AE78" i="6"/>
  <c r="N78" i="6" s="1"/>
  <c r="AF78" i="6"/>
  <c r="P78" i="6" s="1"/>
  <c r="AI78" i="6"/>
  <c r="Q78" i="6" s="1"/>
  <c r="AK78" i="6" s="1"/>
  <c r="AG78" i="6"/>
  <c r="O78" i="6" s="1"/>
  <c r="M24" i="6"/>
  <c r="AI105" i="6"/>
  <c r="Q105" i="6" s="1"/>
  <c r="AK105" i="6" s="1"/>
  <c r="AE105" i="6"/>
  <c r="N105" i="6" s="1"/>
  <c r="AF105" i="6"/>
  <c r="P105" i="6" s="1"/>
  <c r="AG105" i="6"/>
  <c r="O105" i="6" s="1"/>
  <c r="AE84" i="6"/>
  <c r="N84" i="6" s="1"/>
  <c r="AF84" i="6"/>
  <c r="P84" i="6" s="1"/>
  <c r="AI84" i="6"/>
  <c r="Q84" i="6" s="1"/>
  <c r="AK84" i="6" s="1"/>
  <c r="AG84" i="6"/>
  <c r="O84" i="6" s="1"/>
  <c r="AE56" i="6"/>
  <c r="N56" i="6" s="1"/>
  <c r="AF56" i="6"/>
  <c r="P56" i="6" s="1"/>
  <c r="AI56" i="6"/>
  <c r="Q56" i="6" s="1"/>
  <c r="AK56" i="6" s="1"/>
  <c r="AG56" i="6"/>
  <c r="O56" i="6" s="1"/>
  <c r="AE25" i="6"/>
  <c r="N25" i="6" s="1"/>
  <c r="AI25" i="6"/>
  <c r="Q25" i="6" s="1"/>
  <c r="AK25" i="6" s="1"/>
  <c r="AF25" i="6"/>
  <c r="P25" i="6" s="1"/>
  <c r="AG25" i="6"/>
  <c r="O25" i="6" s="1"/>
  <c r="AF87" i="6"/>
  <c r="P87" i="6" s="1"/>
  <c r="AI87" i="6"/>
  <c r="Q87" i="6" s="1"/>
  <c r="AK87" i="6" s="1"/>
  <c r="AE87" i="6"/>
  <c r="N87" i="6" s="1"/>
  <c r="AG87" i="6"/>
  <c r="O87" i="6" s="1"/>
  <c r="AE55" i="6"/>
  <c r="N55" i="6" s="1"/>
  <c r="AF55" i="6"/>
  <c r="P55" i="6" s="1"/>
  <c r="AI55" i="6"/>
  <c r="Q55" i="6" s="1"/>
  <c r="AK55" i="6" s="1"/>
  <c r="AG55" i="6"/>
  <c r="O55" i="6" s="1"/>
  <c r="AE59" i="6"/>
  <c r="N59" i="6" s="1"/>
  <c r="AF59" i="6"/>
  <c r="P59" i="6" s="1"/>
  <c r="AI59" i="6"/>
  <c r="Q59" i="6" s="1"/>
  <c r="AK59" i="6" s="1"/>
  <c r="AG59" i="6"/>
  <c r="O59" i="6" s="1"/>
  <c r="M97" i="6"/>
  <c r="AI111" i="6"/>
  <c r="Q111" i="6" s="1"/>
  <c r="AK111" i="6" s="1"/>
  <c r="AF111" i="6"/>
  <c r="P111" i="6" s="1"/>
  <c r="AE111" i="6"/>
  <c r="N111" i="6" s="1"/>
  <c r="AG111" i="6"/>
  <c r="O111" i="6" s="1"/>
  <c r="AF88" i="6"/>
  <c r="P88" i="6" s="1"/>
  <c r="AI88" i="6"/>
  <c r="Q88" i="6" s="1"/>
  <c r="AK88" i="6" s="1"/>
  <c r="AE88" i="6"/>
  <c r="N88" i="6" s="1"/>
  <c r="AG88" i="6"/>
  <c r="O88" i="6" s="1"/>
  <c r="AI98" i="6"/>
  <c r="Q98" i="6" s="1"/>
  <c r="AK98" i="6" s="1"/>
  <c r="AE98" i="6"/>
  <c r="N98" i="6" s="1"/>
  <c r="AF98" i="6"/>
  <c r="P98" i="6" s="1"/>
  <c r="AG98" i="6"/>
  <c r="O98" i="6" s="1"/>
  <c r="AI54" i="6"/>
  <c r="Q54" i="6" s="1"/>
  <c r="AK54" i="6" s="1"/>
  <c r="AF54" i="6"/>
  <c r="P54" i="6" s="1"/>
  <c r="AE54" i="6"/>
  <c r="N54" i="6" s="1"/>
  <c r="AG54" i="6"/>
  <c r="O54" i="6" s="1"/>
  <c r="AI95" i="6"/>
  <c r="Q95" i="6" s="1"/>
  <c r="AK95" i="6" s="1"/>
  <c r="AE95" i="6"/>
  <c r="N95" i="6" s="1"/>
  <c r="AF95" i="6"/>
  <c r="P95" i="6" s="1"/>
  <c r="AG95" i="6"/>
  <c r="O95" i="6" s="1"/>
  <c r="M33" i="6"/>
  <c r="AE38" i="6"/>
  <c r="N38" i="6" s="1"/>
  <c r="AI38" i="6"/>
  <c r="Q38" i="6" s="1"/>
  <c r="AK38" i="6" s="1"/>
  <c r="AF38" i="6"/>
  <c r="P38" i="6" s="1"/>
  <c r="AG38" i="6"/>
  <c r="O38" i="6" s="1"/>
  <c r="AE23" i="6"/>
  <c r="N23" i="6" s="1"/>
  <c r="AI23" i="6"/>
  <c r="Q23" i="6" s="1"/>
  <c r="AK23" i="6" s="1"/>
  <c r="AF23" i="6"/>
  <c r="P23" i="6" s="1"/>
  <c r="AG23" i="6"/>
  <c r="O23" i="6" s="1"/>
  <c r="AE22" i="6"/>
  <c r="N22" i="6" s="1"/>
  <c r="AI22" i="6"/>
  <c r="Q22" i="6" s="1"/>
  <c r="AK22" i="6" s="1"/>
  <c r="AF22" i="6"/>
  <c r="P22" i="6" s="1"/>
  <c r="AG22" i="6"/>
  <c r="O22" i="6" s="1"/>
  <c r="AE29" i="6"/>
  <c r="N29" i="6" s="1"/>
  <c r="AI29" i="6"/>
  <c r="Q29" i="6" s="1"/>
  <c r="AK29" i="6" s="1"/>
  <c r="AF29" i="6"/>
  <c r="P29" i="6" s="1"/>
  <c r="AG29" i="6"/>
  <c r="O29" i="6" s="1"/>
  <c r="AI100" i="6"/>
  <c r="Q100" i="6" s="1"/>
  <c r="AK100" i="6" s="1"/>
  <c r="AF100" i="6"/>
  <c r="P100" i="6" s="1"/>
  <c r="AE100" i="6"/>
  <c r="N100" i="6" s="1"/>
  <c r="AG100" i="6"/>
  <c r="O100" i="6" s="1"/>
  <c r="M76" i="6"/>
  <c r="M60" i="6"/>
  <c r="M49" i="6"/>
  <c r="R83" i="6"/>
  <c r="R42" i="6"/>
  <c r="S83" i="6"/>
  <c r="S42" i="6"/>
  <c r="M81" i="6"/>
  <c r="O65" i="6"/>
  <c r="M26" i="6"/>
  <c r="M91" i="6"/>
  <c r="M41" i="6"/>
  <c r="M37" i="6"/>
  <c r="M66" i="6"/>
  <c r="M106" i="6"/>
  <c r="M34" i="6"/>
  <c r="M68" i="6"/>
  <c r="M80" i="6"/>
  <c r="M64" i="6"/>
  <c r="M110" i="6"/>
  <c r="M72" i="6"/>
  <c r="M27" i="6"/>
  <c r="M103" i="6"/>
  <c r="M62" i="6"/>
  <c r="M45" i="6"/>
  <c r="M53" i="6"/>
  <c r="M108" i="6"/>
  <c r="M82" i="6"/>
  <c r="M96" i="6"/>
  <c r="M36" i="6"/>
  <c r="M74" i="6"/>
  <c r="M32" i="6"/>
  <c r="M85" i="6"/>
  <c r="M75" i="6"/>
  <c r="M79" i="6"/>
  <c r="M35" i="6"/>
  <c r="M94" i="6"/>
  <c r="M90" i="6"/>
  <c r="M39" i="6"/>
  <c r="M31" i="6"/>
  <c r="M30" i="6"/>
  <c r="M51" i="6"/>
  <c r="M61" i="6"/>
  <c r="M57" i="6"/>
  <c r="M43" i="6"/>
  <c r="M107" i="6"/>
  <c r="M58" i="6"/>
  <c r="M77" i="6"/>
  <c r="M67" i="6"/>
  <c r="M46" i="6"/>
  <c r="M73" i="6"/>
  <c r="M99" i="6"/>
  <c r="M101" i="6"/>
  <c r="M92" i="6"/>
  <c r="M28" i="6"/>
  <c r="R12" i="6" l="1"/>
  <c r="S12" i="6" s="1"/>
  <c r="AI89" i="6"/>
  <c r="Q89" i="6" s="1"/>
  <c r="AK89" i="6" s="1"/>
  <c r="R69" i="6"/>
  <c r="S69" i="6"/>
  <c r="AE52" i="6"/>
  <c r="N52" i="6" s="1"/>
  <c r="AE86" i="6"/>
  <c r="N86" i="6" s="1"/>
  <c r="AF52" i="6"/>
  <c r="P52" i="6" s="1"/>
  <c r="AI52" i="6"/>
  <c r="Q52" i="6" s="1"/>
  <c r="AK52" i="6" s="1"/>
  <c r="AI71" i="6"/>
  <c r="Q71" i="6" s="1"/>
  <c r="AK71" i="6" s="1"/>
  <c r="AF71" i="6"/>
  <c r="P71" i="6" s="1"/>
  <c r="AE71" i="6"/>
  <c r="N71" i="6" s="1"/>
  <c r="AG89" i="6"/>
  <c r="O89" i="6" s="1"/>
  <c r="AG86" i="6"/>
  <c r="O86" i="6" s="1"/>
  <c r="AF89" i="6"/>
  <c r="P89" i="6" s="1"/>
  <c r="AI86" i="6"/>
  <c r="Q86" i="6" s="1"/>
  <c r="AK86" i="6" s="1"/>
  <c r="AF44" i="6"/>
  <c r="P44" i="6" s="1"/>
  <c r="AI93" i="6"/>
  <c r="Q93" i="6" s="1"/>
  <c r="AK93" i="6" s="1"/>
  <c r="AI44" i="6"/>
  <c r="Q44" i="6" s="1"/>
  <c r="AK44" i="6" s="1"/>
  <c r="R50" i="6"/>
  <c r="AE44" i="6"/>
  <c r="N44" i="6" s="1"/>
  <c r="S50" i="6"/>
  <c r="AE93" i="6"/>
  <c r="N93" i="6" s="1"/>
  <c r="AF102" i="6"/>
  <c r="P102" i="6" s="1"/>
  <c r="AE70" i="6"/>
  <c r="N70" i="6" s="1"/>
  <c r="AE102" i="6"/>
  <c r="N102" i="6" s="1"/>
  <c r="AF70" i="6"/>
  <c r="P70" i="6" s="1"/>
  <c r="AI102" i="6"/>
  <c r="Q102" i="6" s="1"/>
  <c r="AK102" i="6" s="1"/>
  <c r="AI70" i="6"/>
  <c r="Q70" i="6" s="1"/>
  <c r="AK70" i="6" s="1"/>
  <c r="AF93" i="6"/>
  <c r="P93" i="6" s="1"/>
  <c r="AE30" i="6"/>
  <c r="N30" i="6" s="1"/>
  <c r="AI30" i="6"/>
  <c r="Q30" i="6" s="1"/>
  <c r="AK30" i="6" s="1"/>
  <c r="AF30" i="6"/>
  <c r="P30" i="6" s="1"/>
  <c r="AG30" i="6"/>
  <c r="O30" i="6" s="1"/>
  <c r="AE82" i="6"/>
  <c r="N82" i="6" s="1"/>
  <c r="AF82" i="6"/>
  <c r="P82" i="6" s="1"/>
  <c r="AI82" i="6"/>
  <c r="Q82" i="6" s="1"/>
  <c r="AK82" i="6" s="1"/>
  <c r="AG82" i="6"/>
  <c r="O82" i="6" s="1"/>
  <c r="AF110" i="6"/>
  <c r="P110" i="6" s="1"/>
  <c r="AI110" i="6"/>
  <c r="Q110" i="6" s="1"/>
  <c r="AK110" i="6" s="1"/>
  <c r="AE110" i="6"/>
  <c r="N110" i="6" s="1"/>
  <c r="AG110" i="6"/>
  <c r="O110" i="6" s="1"/>
  <c r="AE46" i="6"/>
  <c r="N46" i="6" s="1"/>
  <c r="AI46" i="6"/>
  <c r="Q46" i="6" s="1"/>
  <c r="AK46" i="6" s="1"/>
  <c r="AF46" i="6"/>
  <c r="P46" i="6" s="1"/>
  <c r="AG46" i="6"/>
  <c r="O46" i="6" s="1"/>
  <c r="AE51" i="6"/>
  <c r="N51" i="6" s="1"/>
  <c r="AI51" i="6"/>
  <c r="Q51" i="6" s="1"/>
  <c r="AK51" i="6" s="1"/>
  <c r="AF51" i="6"/>
  <c r="P51" i="6" s="1"/>
  <c r="AG51" i="6"/>
  <c r="O51" i="6" s="1"/>
  <c r="AI90" i="6"/>
  <c r="Q90" i="6" s="1"/>
  <c r="AK90" i="6" s="1"/>
  <c r="AE90" i="6"/>
  <c r="N90" i="6" s="1"/>
  <c r="AF90" i="6"/>
  <c r="P90" i="6" s="1"/>
  <c r="AG90" i="6"/>
  <c r="O90" i="6" s="1"/>
  <c r="AF85" i="6"/>
  <c r="P85" i="6" s="1"/>
  <c r="AI85" i="6"/>
  <c r="Q85" i="6" s="1"/>
  <c r="AK85" i="6" s="1"/>
  <c r="AE85" i="6"/>
  <c r="N85" i="6" s="1"/>
  <c r="AG85" i="6"/>
  <c r="O85" i="6" s="1"/>
  <c r="AF108" i="6"/>
  <c r="P108" i="6" s="1"/>
  <c r="AI108" i="6"/>
  <c r="Q108" i="6" s="1"/>
  <c r="AK108" i="6" s="1"/>
  <c r="AE108" i="6"/>
  <c r="N108" i="6" s="1"/>
  <c r="AG108" i="6"/>
  <c r="O108" i="6" s="1"/>
  <c r="AE68" i="6"/>
  <c r="N68" i="6" s="1"/>
  <c r="AF68" i="6"/>
  <c r="P68" i="6" s="1"/>
  <c r="AI68" i="6"/>
  <c r="Q68" i="6" s="1"/>
  <c r="AK68" i="6" s="1"/>
  <c r="AG68" i="6"/>
  <c r="O68" i="6" s="1"/>
  <c r="AE106" i="6"/>
  <c r="N106" i="6" s="1"/>
  <c r="AF106" i="6"/>
  <c r="P106" i="6" s="1"/>
  <c r="AI106" i="6"/>
  <c r="Q106" i="6" s="1"/>
  <c r="AK106" i="6" s="1"/>
  <c r="AG106" i="6"/>
  <c r="O106" i="6" s="1"/>
  <c r="AI91" i="6"/>
  <c r="Q91" i="6" s="1"/>
  <c r="AK91" i="6" s="1"/>
  <c r="AE91" i="6"/>
  <c r="N91" i="6" s="1"/>
  <c r="AF91" i="6"/>
  <c r="P91" i="6" s="1"/>
  <c r="AG91" i="6"/>
  <c r="O91" i="6" s="1"/>
  <c r="AE49" i="6"/>
  <c r="N49" i="6" s="1"/>
  <c r="AI49" i="6"/>
  <c r="Q49" i="6" s="1"/>
  <c r="AK49" i="6" s="1"/>
  <c r="AF49" i="6"/>
  <c r="P49" i="6" s="1"/>
  <c r="AG49" i="6"/>
  <c r="O49" i="6" s="1"/>
  <c r="AE75" i="6"/>
  <c r="N75" i="6" s="1"/>
  <c r="AF75" i="6"/>
  <c r="P75" i="6" s="1"/>
  <c r="AI75" i="6"/>
  <c r="Q75" i="6" s="1"/>
  <c r="AK75" i="6" s="1"/>
  <c r="AG75" i="6"/>
  <c r="O75" i="6" s="1"/>
  <c r="AE67" i="6"/>
  <c r="N67" i="6" s="1"/>
  <c r="AF67" i="6"/>
  <c r="P67" i="6" s="1"/>
  <c r="AI67" i="6"/>
  <c r="Q67" i="6" s="1"/>
  <c r="AK67" i="6" s="1"/>
  <c r="AG67" i="6"/>
  <c r="O67" i="6" s="1"/>
  <c r="AI94" i="6"/>
  <c r="Q94" i="6" s="1"/>
  <c r="AK94" i="6" s="1"/>
  <c r="AE94" i="6"/>
  <c r="N94" i="6" s="1"/>
  <c r="AF94" i="6"/>
  <c r="P94" i="6" s="1"/>
  <c r="AG94" i="6"/>
  <c r="O94" i="6" s="1"/>
  <c r="AE32" i="6"/>
  <c r="N32" i="6" s="1"/>
  <c r="AI32" i="6"/>
  <c r="Q32" i="6" s="1"/>
  <c r="AK32" i="6" s="1"/>
  <c r="AF32" i="6"/>
  <c r="P32" i="6" s="1"/>
  <c r="AG32" i="6"/>
  <c r="O32" i="6" s="1"/>
  <c r="AI53" i="6"/>
  <c r="Q53" i="6" s="1"/>
  <c r="AK53" i="6" s="1"/>
  <c r="AE53" i="6"/>
  <c r="N53" i="6" s="1"/>
  <c r="AF53" i="6"/>
  <c r="P53" i="6" s="1"/>
  <c r="AG53" i="6"/>
  <c r="O53" i="6" s="1"/>
  <c r="AE27" i="6"/>
  <c r="N27" i="6" s="1"/>
  <c r="AI27" i="6"/>
  <c r="Q27" i="6" s="1"/>
  <c r="AK27" i="6" s="1"/>
  <c r="AF27" i="6"/>
  <c r="P27" i="6" s="1"/>
  <c r="AG27" i="6"/>
  <c r="O27" i="6" s="1"/>
  <c r="AE64" i="6"/>
  <c r="N64" i="6" s="1"/>
  <c r="AF64" i="6"/>
  <c r="P64" i="6" s="1"/>
  <c r="AI64" i="6"/>
  <c r="Q64" i="6" s="1"/>
  <c r="AK64" i="6" s="1"/>
  <c r="AG64" i="6"/>
  <c r="O64" i="6" s="1"/>
  <c r="AE66" i="6"/>
  <c r="N66" i="6" s="1"/>
  <c r="AF66" i="6"/>
  <c r="P66" i="6" s="1"/>
  <c r="AI66" i="6"/>
  <c r="Q66" i="6" s="1"/>
  <c r="AK66" i="6" s="1"/>
  <c r="AG66" i="6"/>
  <c r="O66" i="6" s="1"/>
  <c r="AE81" i="6"/>
  <c r="N81" i="6" s="1"/>
  <c r="AF81" i="6"/>
  <c r="P81" i="6" s="1"/>
  <c r="AI81" i="6"/>
  <c r="Q81" i="6" s="1"/>
  <c r="AK81" i="6" s="1"/>
  <c r="AG81" i="6"/>
  <c r="O81" i="6" s="1"/>
  <c r="AE77" i="6"/>
  <c r="N77" i="6" s="1"/>
  <c r="AF77" i="6"/>
  <c r="P77" i="6" s="1"/>
  <c r="AI77" i="6"/>
  <c r="Q77" i="6" s="1"/>
  <c r="AK77" i="6" s="1"/>
  <c r="AG77" i="6"/>
  <c r="O77" i="6" s="1"/>
  <c r="AE74" i="6"/>
  <c r="N74" i="6" s="1"/>
  <c r="AF74" i="6"/>
  <c r="P74" i="6" s="1"/>
  <c r="AI74" i="6"/>
  <c r="Q74" i="6" s="1"/>
  <c r="AK74" i="6" s="1"/>
  <c r="AG74" i="6"/>
  <c r="O74" i="6" s="1"/>
  <c r="AE45" i="6"/>
  <c r="N45" i="6" s="1"/>
  <c r="AI45" i="6"/>
  <c r="Q45" i="6" s="1"/>
  <c r="AK45" i="6" s="1"/>
  <c r="AF45" i="6"/>
  <c r="P45" i="6" s="1"/>
  <c r="AG45" i="6"/>
  <c r="O45" i="6" s="1"/>
  <c r="AE37" i="6"/>
  <c r="N37" i="6" s="1"/>
  <c r="AI37" i="6"/>
  <c r="Q37" i="6" s="1"/>
  <c r="AK37" i="6" s="1"/>
  <c r="AF37" i="6"/>
  <c r="P37" i="6" s="1"/>
  <c r="AG37" i="6"/>
  <c r="O37" i="6" s="1"/>
  <c r="AE60" i="6"/>
  <c r="N60" i="6" s="1"/>
  <c r="AF60" i="6"/>
  <c r="P60" i="6" s="1"/>
  <c r="AI60" i="6"/>
  <c r="Q60" i="6" s="1"/>
  <c r="AK60" i="6" s="1"/>
  <c r="AG60" i="6"/>
  <c r="O60" i="6" s="1"/>
  <c r="AE62" i="6"/>
  <c r="N62" i="6" s="1"/>
  <c r="AF62" i="6"/>
  <c r="P62" i="6" s="1"/>
  <c r="AI62" i="6"/>
  <c r="Q62" i="6" s="1"/>
  <c r="AK62" i="6" s="1"/>
  <c r="AG62" i="6"/>
  <c r="O62" i="6" s="1"/>
  <c r="AE73" i="6"/>
  <c r="N73" i="6" s="1"/>
  <c r="AI73" i="6"/>
  <c r="Q73" i="6" s="1"/>
  <c r="AK73" i="6" s="1"/>
  <c r="AF73" i="6"/>
  <c r="P73" i="6" s="1"/>
  <c r="AG73" i="6"/>
  <c r="O73" i="6" s="1"/>
  <c r="AE58" i="6"/>
  <c r="N58" i="6" s="1"/>
  <c r="AF58" i="6"/>
  <c r="P58" i="6" s="1"/>
  <c r="AI58" i="6"/>
  <c r="Q58" i="6" s="1"/>
  <c r="AK58" i="6" s="1"/>
  <c r="AG58" i="6"/>
  <c r="O58" i="6" s="1"/>
  <c r="AF107" i="6"/>
  <c r="P107" i="6" s="1"/>
  <c r="AI107" i="6"/>
  <c r="Q107" i="6" s="1"/>
  <c r="AK107" i="6" s="1"/>
  <c r="AE107" i="6"/>
  <c r="N107" i="6" s="1"/>
  <c r="AG107" i="6"/>
  <c r="O107" i="6" s="1"/>
  <c r="AE35" i="6"/>
  <c r="N35" i="6" s="1"/>
  <c r="AI35" i="6"/>
  <c r="Q35" i="6" s="1"/>
  <c r="AK35" i="6" s="1"/>
  <c r="AF35" i="6"/>
  <c r="P35" i="6" s="1"/>
  <c r="AG35" i="6"/>
  <c r="O35" i="6" s="1"/>
  <c r="AI103" i="6"/>
  <c r="Q103" i="6" s="1"/>
  <c r="AK103" i="6" s="1"/>
  <c r="AF103" i="6"/>
  <c r="P103" i="6" s="1"/>
  <c r="AE103" i="6"/>
  <c r="N103" i="6" s="1"/>
  <c r="AG103" i="6"/>
  <c r="O103" i="6" s="1"/>
  <c r="AE80" i="6"/>
  <c r="N80" i="6" s="1"/>
  <c r="AF80" i="6"/>
  <c r="P80" i="6" s="1"/>
  <c r="AI80" i="6"/>
  <c r="Q80" i="6" s="1"/>
  <c r="AK80" i="6" s="1"/>
  <c r="AG80" i="6"/>
  <c r="O80" i="6" s="1"/>
  <c r="AE76" i="6"/>
  <c r="AF76" i="6"/>
  <c r="AI76" i="6"/>
  <c r="Q76" i="6" s="1"/>
  <c r="AK76" i="6" s="1"/>
  <c r="AG76" i="6"/>
  <c r="O76" i="6" s="1"/>
  <c r="AI97" i="6"/>
  <c r="Q97" i="6" s="1"/>
  <c r="AK97" i="6" s="1"/>
  <c r="AE97" i="6"/>
  <c r="N97" i="6" s="1"/>
  <c r="AF97" i="6"/>
  <c r="P97" i="6" s="1"/>
  <c r="AG97" i="6"/>
  <c r="O97" i="6" s="1"/>
  <c r="AE24" i="6"/>
  <c r="N24" i="6" s="1"/>
  <c r="AI24" i="6"/>
  <c r="Q24" i="6" s="1"/>
  <c r="AK24" i="6" s="1"/>
  <c r="AF24" i="6"/>
  <c r="P24" i="6" s="1"/>
  <c r="AG24" i="6"/>
  <c r="O24" i="6" s="1"/>
  <c r="AI92" i="6"/>
  <c r="Q92" i="6" s="1"/>
  <c r="AK92" i="6" s="1"/>
  <c r="AF92" i="6"/>
  <c r="P92" i="6" s="1"/>
  <c r="AE92" i="6"/>
  <c r="N92" i="6" s="1"/>
  <c r="AG92" i="6"/>
  <c r="O92" i="6" s="1"/>
  <c r="AI101" i="6"/>
  <c r="Q101" i="6" s="1"/>
  <c r="AK101" i="6" s="1"/>
  <c r="AE101" i="6"/>
  <c r="N101" i="6" s="1"/>
  <c r="AF101" i="6"/>
  <c r="P101" i="6" s="1"/>
  <c r="AG101" i="6"/>
  <c r="O101" i="6" s="1"/>
  <c r="AE43" i="6"/>
  <c r="N43" i="6" s="1"/>
  <c r="AI43" i="6"/>
  <c r="Q43" i="6" s="1"/>
  <c r="AK43" i="6" s="1"/>
  <c r="AF43" i="6"/>
  <c r="P43" i="6" s="1"/>
  <c r="AG43" i="6"/>
  <c r="O43" i="6" s="1"/>
  <c r="AE61" i="6"/>
  <c r="N61" i="6" s="1"/>
  <c r="AF61" i="6"/>
  <c r="P61" i="6" s="1"/>
  <c r="AI61" i="6"/>
  <c r="Q61" i="6" s="1"/>
  <c r="AK61" i="6" s="1"/>
  <c r="AG61" i="6"/>
  <c r="O61" i="6" s="1"/>
  <c r="AE28" i="6"/>
  <c r="N28" i="6" s="1"/>
  <c r="AI28" i="6"/>
  <c r="Q28" i="6" s="1"/>
  <c r="AK28" i="6" s="1"/>
  <c r="AF28" i="6"/>
  <c r="P28" i="6" s="1"/>
  <c r="AG28" i="6"/>
  <c r="O28" i="6" s="1"/>
  <c r="AE36" i="6"/>
  <c r="N36" i="6" s="1"/>
  <c r="AI36" i="6"/>
  <c r="Q36" i="6" s="1"/>
  <c r="AK36" i="6" s="1"/>
  <c r="AF36" i="6"/>
  <c r="P36" i="6" s="1"/>
  <c r="AG36" i="6"/>
  <c r="O36" i="6" s="1"/>
  <c r="AE34" i="6"/>
  <c r="N34" i="6" s="1"/>
  <c r="AI34" i="6"/>
  <c r="Q34" i="6" s="1"/>
  <c r="AK34" i="6" s="1"/>
  <c r="AF34" i="6"/>
  <c r="P34" i="6" s="1"/>
  <c r="AG34" i="6"/>
  <c r="O34" i="6" s="1"/>
  <c r="AI99" i="6"/>
  <c r="Q99" i="6" s="1"/>
  <c r="AK99" i="6" s="1"/>
  <c r="AE99" i="6"/>
  <c r="N99" i="6" s="1"/>
  <c r="AF99" i="6"/>
  <c r="P99" i="6" s="1"/>
  <c r="AG99" i="6"/>
  <c r="O99" i="6" s="1"/>
  <c r="AE57" i="6"/>
  <c r="N57" i="6" s="1"/>
  <c r="AF57" i="6"/>
  <c r="P57" i="6" s="1"/>
  <c r="AI57" i="6"/>
  <c r="Q57" i="6" s="1"/>
  <c r="AK57" i="6" s="1"/>
  <c r="AG57" i="6"/>
  <c r="O57" i="6" s="1"/>
  <c r="AE31" i="6"/>
  <c r="N31" i="6" s="1"/>
  <c r="AI31" i="6"/>
  <c r="Q31" i="6" s="1"/>
  <c r="AK31" i="6" s="1"/>
  <c r="AF31" i="6"/>
  <c r="P31" i="6" s="1"/>
  <c r="AG31" i="6"/>
  <c r="O31" i="6" s="1"/>
  <c r="AE79" i="6"/>
  <c r="N79" i="6" s="1"/>
  <c r="AF79" i="6"/>
  <c r="P79" i="6" s="1"/>
  <c r="AI79" i="6"/>
  <c r="Q79" i="6" s="1"/>
  <c r="AK79" i="6" s="1"/>
  <c r="AG79" i="6"/>
  <c r="O79" i="6" s="1"/>
  <c r="AI96" i="6"/>
  <c r="Q96" i="6" s="1"/>
  <c r="AK96" i="6" s="1"/>
  <c r="AE96" i="6"/>
  <c r="N96" i="6" s="1"/>
  <c r="AF96" i="6"/>
  <c r="P96" i="6" s="1"/>
  <c r="AG96" i="6"/>
  <c r="O96" i="6" s="1"/>
  <c r="AE72" i="6"/>
  <c r="N72" i="6" s="1"/>
  <c r="AF72" i="6"/>
  <c r="P72" i="6" s="1"/>
  <c r="AI72" i="6"/>
  <c r="Q72" i="6" s="1"/>
  <c r="AK72" i="6" s="1"/>
  <c r="AG72" i="6"/>
  <c r="O72" i="6" s="1"/>
  <c r="AE26" i="6"/>
  <c r="N26" i="6" s="1"/>
  <c r="AI26" i="6"/>
  <c r="Q26" i="6" s="1"/>
  <c r="AK26" i="6" s="1"/>
  <c r="AF26" i="6"/>
  <c r="P26" i="6" s="1"/>
  <c r="AG26" i="6"/>
  <c r="O26" i="6" s="1"/>
  <c r="AE33" i="6"/>
  <c r="N33" i="6" s="1"/>
  <c r="AI33" i="6"/>
  <c r="Q33" i="6" s="1"/>
  <c r="AK33" i="6" s="1"/>
  <c r="AF33" i="6"/>
  <c r="P33" i="6" s="1"/>
  <c r="AG33" i="6"/>
  <c r="O33" i="6" s="1"/>
  <c r="AE39" i="6"/>
  <c r="N39" i="6" s="1"/>
  <c r="AI39" i="6"/>
  <c r="Q39" i="6" s="1"/>
  <c r="AK39" i="6" s="1"/>
  <c r="AF39" i="6"/>
  <c r="P39" i="6" s="1"/>
  <c r="AG39" i="6"/>
  <c r="O39" i="6" s="1"/>
  <c r="AE41" i="6"/>
  <c r="N41" i="6" s="1"/>
  <c r="AI41" i="6"/>
  <c r="Q41" i="6" s="1"/>
  <c r="AK41" i="6" s="1"/>
  <c r="AF41" i="6"/>
  <c r="P41" i="6" s="1"/>
  <c r="AG41" i="6"/>
  <c r="O41" i="6" s="1"/>
  <c r="N76" i="6"/>
  <c r="P76" i="6"/>
  <c r="R56" i="6"/>
  <c r="R38" i="6"/>
  <c r="R23" i="6"/>
  <c r="R59" i="6"/>
  <c r="R47" i="6"/>
  <c r="R22" i="6"/>
  <c r="R40" i="6"/>
  <c r="R63" i="6"/>
  <c r="R95" i="6"/>
  <c r="R78" i="6"/>
  <c r="R111" i="6"/>
  <c r="R109" i="6"/>
  <c r="R25" i="6"/>
  <c r="R88" i="6"/>
  <c r="R54" i="6"/>
  <c r="R100" i="6"/>
  <c r="R104" i="6"/>
  <c r="R29" i="6"/>
  <c r="R105" i="6"/>
  <c r="R98" i="6"/>
  <c r="R55" i="6"/>
  <c r="R87" i="6"/>
  <c r="R84" i="6"/>
  <c r="R48" i="6"/>
  <c r="R65" i="6"/>
  <c r="S40" i="6"/>
  <c r="S88" i="6"/>
  <c r="S22" i="6"/>
  <c r="S95" i="6"/>
  <c r="S78" i="6"/>
  <c r="S104" i="6"/>
  <c r="S29" i="6"/>
  <c r="S105" i="6"/>
  <c r="S98" i="6"/>
  <c r="S55" i="6"/>
  <c r="S87" i="6"/>
  <c r="S109" i="6"/>
  <c r="S100" i="6"/>
  <c r="S48" i="6"/>
  <c r="S65" i="6"/>
  <c r="S47" i="6"/>
  <c r="S111" i="6"/>
  <c r="S38" i="6"/>
  <c r="S59" i="6"/>
  <c r="S25" i="6"/>
  <c r="S54" i="6"/>
  <c r="S56" i="6"/>
  <c r="S23" i="6"/>
  <c r="S84" i="6"/>
  <c r="S63" i="6"/>
  <c r="S89" i="6" l="1"/>
  <c r="R89" i="6"/>
  <c r="S52" i="6"/>
  <c r="R52" i="6"/>
  <c r="R71" i="6"/>
  <c r="S71" i="6"/>
  <c r="R86" i="6"/>
  <c r="S86" i="6"/>
  <c r="R102" i="6"/>
  <c r="S102" i="6"/>
  <c r="S24" i="6"/>
  <c r="R24" i="6"/>
  <c r="S33" i="6"/>
  <c r="R93" i="6"/>
  <c r="S93" i="6"/>
  <c r="S44" i="6"/>
  <c r="R44" i="6"/>
  <c r="S97" i="6"/>
  <c r="R97" i="6"/>
  <c r="S70" i="6"/>
  <c r="R70" i="6"/>
  <c r="S49" i="6"/>
  <c r="R49" i="6"/>
  <c r="S60" i="6"/>
  <c r="R60" i="6"/>
  <c r="S76" i="6"/>
  <c r="R76" i="6"/>
  <c r="R33" i="6"/>
  <c r="R28" i="6"/>
  <c r="R73" i="6"/>
  <c r="R46" i="6"/>
  <c r="R101" i="6"/>
  <c r="R30" i="6"/>
  <c r="R94" i="6"/>
  <c r="R79" i="6"/>
  <c r="R36" i="6"/>
  <c r="R27" i="6"/>
  <c r="R91" i="6"/>
  <c r="R34" i="6"/>
  <c r="R107" i="6"/>
  <c r="R103" i="6"/>
  <c r="R82" i="6"/>
  <c r="R110" i="6"/>
  <c r="R68" i="6"/>
  <c r="R61" i="6"/>
  <c r="R77" i="6"/>
  <c r="R35" i="6"/>
  <c r="R106" i="6"/>
  <c r="R41" i="6"/>
  <c r="R74" i="6"/>
  <c r="R67" i="6"/>
  <c r="R58" i="6"/>
  <c r="R31" i="6"/>
  <c r="R96" i="6"/>
  <c r="R108" i="6"/>
  <c r="R72" i="6"/>
  <c r="R80" i="6"/>
  <c r="R66" i="6"/>
  <c r="R51" i="6"/>
  <c r="R90" i="6"/>
  <c r="R75" i="6"/>
  <c r="R32" i="6"/>
  <c r="R64" i="6"/>
  <c r="R39" i="6"/>
  <c r="R92" i="6"/>
  <c r="R85" i="6"/>
  <c r="R53" i="6"/>
  <c r="R57" i="6"/>
  <c r="R99" i="6"/>
  <c r="R43" i="6"/>
  <c r="R62" i="6"/>
  <c r="R26" i="6"/>
  <c r="R37" i="6"/>
  <c r="R81" i="6"/>
  <c r="R45" i="6"/>
  <c r="S28" i="6"/>
  <c r="S36" i="6"/>
  <c r="S34" i="6"/>
  <c r="S103" i="6"/>
  <c r="S106" i="6"/>
  <c r="S45" i="6"/>
  <c r="S73" i="6"/>
  <c r="S27" i="6"/>
  <c r="S107" i="6"/>
  <c r="S35" i="6"/>
  <c r="S41" i="6"/>
  <c r="S74" i="6"/>
  <c r="S67" i="6"/>
  <c r="S58" i="6"/>
  <c r="S31" i="6"/>
  <c r="S96" i="6"/>
  <c r="S108" i="6"/>
  <c r="S72" i="6"/>
  <c r="S80" i="6"/>
  <c r="S66" i="6"/>
  <c r="S101" i="6"/>
  <c r="S79" i="6"/>
  <c r="S82" i="6"/>
  <c r="S90" i="6"/>
  <c r="S39" i="6"/>
  <c r="S81" i="6"/>
  <c r="S46" i="6"/>
  <c r="S94" i="6"/>
  <c r="S91" i="6"/>
  <c r="S61" i="6"/>
  <c r="S68" i="6"/>
  <c r="S57" i="6"/>
  <c r="S32" i="6"/>
  <c r="S64" i="6"/>
  <c r="S92" i="6"/>
  <c r="S53" i="6"/>
  <c r="S37" i="6"/>
  <c r="S30" i="6"/>
  <c r="S110" i="6"/>
  <c r="S77" i="6"/>
  <c r="S51" i="6"/>
  <c r="S75" i="6"/>
  <c r="S99" i="6"/>
  <c r="S85" i="6"/>
  <c r="S43" i="6"/>
  <c r="S62" i="6"/>
  <c r="S26" i="6"/>
  <c r="M20" i="6" l="1"/>
  <c r="M19" i="6"/>
  <c r="M21" i="6"/>
  <c r="M8" i="6" l="1"/>
  <c r="AE19" i="6"/>
  <c r="N19" i="6" s="1"/>
  <c r="AF19" i="6"/>
  <c r="P19" i="6" s="1"/>
  <c r="AI19" i="6"/>
  <c r="AG19" i="6"/>
  <c r="AE21" i="6"/>
  <c r="N21" i="6" s="1"/>
  <c r="AI21" i="6"/>
  <c r="AF21" i="6"/>
  <c r="P21" i="6" s="1"/>
  <c r="AG21" i="6"/>
  <c r="AE20" i="6"/>
  <c r="N20" i="6" s="1"/>
  <c r="AF20" i="6"/>
  <c r="P20" i="6" s="1"/>
  <c r="AI20" i="6"/>
  <c r="AG20" i="6"/>
  <c r="N8" i="6" l="1"/>
  <c r="P8" i="6"/>
  <c r="AL4" i="6"/>
  <c r="O20" i="6"/>
  <c r="O19" i="6"/>
  <c r="O21" i="6"/>
  <c r="Q19" i="6"/>
  <c r="AK19" i="6" s="1"/>
  <c r="Q21" i="6"/>
  <c r="AK21" i="6" s="1"/>
  <c r="Q20" i="6"/>
  <c r="AK20" i="6" s="1"/>
  <c r="AN4" i="6" l="1"/>
  <c r="Q8" i="6"/>
  <c r="R20" i="6"/>
  <c r="R19" i="6"/>
  <c r="R21" i="6"/>
  <c r="S20" i="6"/>
  <c r="S21" i="6"/>
  <c r="S19" i="6"/>
  <c r="AA6" i="6" l="1"/>
  <c r="AA8" i="6" l="1"/>
  <c r="AB8" i="6"/>
  <c r="AK6" i="6"/>
  <c r="AB13" i="6" l="1"/>
  <c r="AB17" i="6"/>
  <c r="AB18" i="6"/>
  <c r="AB16" i="6"/>
  <c r="AB15" i="6"/>
  <c r="AB14" i="6"/>
  <c r="AA15" i="6"/>
  <c r="AA16" i="6"/>
  <c r="AA13" i="6"/>
  <c r="AA12" i="6"/>
  <c r="AA14" i="6"/>
  <c r="AA18" i="6"/>
  <c r="AA17" i="6"/>
  <c r="AC8" i="6"/>
  <c r="AB12" i="6"/>
  <c r="AJ5" i="6"/>
  <c r="AK5" i="6" s="1"/>
  <c r="AL5" i="6" l="1"/>
  <c r="S5" i="6" s="1"/>
  <c r="AM5" i="6"/>
  <c r="C6" i="6" l="1"/>
  <c r="AL6" i="6"/>
  <c r="S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<sst xmlns="http://schemas.openxmlformats.org/spreadsheetml/2006/main" count="1124" uniqueCount="562">
  <si>
    <t>Anzahl</t>
  </si>
  <si>
    <t>S13 / 12</t>
  </si>
  <si>
    <t>Mitarbeiter</t>
  </si>
  <si>
    <t>Verdienst</t>
  </si>
  <si>
    <t>Name,Vorname</t>
  </si>
  <si>
    <t>a2: bis 39 Mitarbeiter</t>
  </si>
  <si>
    <t>Versicherten-Nr.</t>
  </si>
  <si>
    <t>Name</t>
  </si>
  <si>
    <t>Vorname</t>
  </si>
  <si>
    <t>Monats-</t>
  </si>
  <si>
    <t>lohn</t>
  </si>
  <si>
    <t>Stunden-</t>
  </si>
  <si>
    <t>Betrieb / Betriebsabteilung</t>
  </si>
  <si>
    <t>Abrechnungsperiode</t>
  </si>
  <si>
    <t>Beginn / Ende der Kurzarbeit</t>
  </si>
  <si>
    <t>Anzahl bez.</t>
  </si>
  <si>
    <t>pro Jahr</t>
  </si>
  <si>
    <t>(12/13)</t>
  </si>
  <si>
    <t>Weitere</t>
  </si>
  <si>
    <t>Lohn-</t>
  </si>
  <si>
    <t>teile p. Jahr</t>
  </si>
  <si>
    <t>Jahres-</t>
  </si>
  <si>
    <t>wöchentliche</t>
  </si>
  <si>
    <t>Arbeitszeit</t>
  </si>
  <si>
    <t>Ferientage</t>
  </si>
  <si>
    <t>Feiertage</t>
  </si>
  <si>
    <t>Anrechen-</t>
  </si>
  <si>
    <t>barer</t>
  </si>
  <si>
    <t>Firmenname</t>
  </si>
  <si>
    <t>PLZ</t>
  </si>
  <si>
    <t>Sachbearbeiter</t>
  </si>
  <si>
    <t>Telefon</t>
  </si>
  <si>
    <t>Telefax</t>
  </si>
  <si>
    <t>Zahlungsverbindung</t>
  </si>
  <si>
    <t>Betrieb/Betriebsabteilung</t>
  </si>
  <si>
    <t>Eingabefrist</t>
  </si>
  <si>
    <t>Beginn Kurzarbeit</t>
  </si>
  <si>
    <t>Ende Kurzarbeit</t>
  </si>
  <si>
    <t>Betriebsgrösse</t>
  </si>
  <si>
    <t>Ausgabefeld</t>
  </si>
  <si>
    <t>Wert fehlerhaft</t>
  </si>
  <si>
    <t>Eingabe erforderlich</t>
  </si>
  <si>
    <t>Farbcode Ein-/Ausgabefelder</t>
  </si>
  <si>
    <t>Anzahl Arbeitstage/Jahr</t>
  </si>
  <si>
    <t>Jahresd. wöchentl. Normalarbeitsz.</t>
  </si>
  <si>
    <t>Max. massgeb. Verdienst</t>
  </si>
  <si>
    <t>Saisonal bed. Arbeitsausfall %</t>
  </si>
  <si>
    <t>Karenztage</t>
  </si>
  <si>
    <t>Beitragssatz AHV/IV/EO/ALV%</t>
  </si>
  <si>
    <t>TCRD Beilage-Nr.</t>
  </si>
  <si>
    <t>TCRD Verfügungs-Nr.</t>
  </si>
  <si>
    <t>TCRD Kurzzeichen Inspektor</t>
  </si>
  <si>
    <t>In diese Kolonne nicht übersetzen</t>
  </si>
  <si>
    <t>deutsch</t>
  </si>
  <si>
    <t>französisch</t>
  </si>
  <si>
    <t>italienisch</t>
  </si>
  <si>
    <t>Wählen Sprache / choisir langue / scegliere lingua_x000D_1 = deutsch, allemand, tedesco_x000D_2 = französisch, français, francese_x000D_3 = italienisch, italien, italiano</t>
  </si>
  <si>
    <t>Wählen Sprache / choisir langue / scegliere lingua</t>
  </si>
  <si>
    <t>Wählen Sprache</t>
  </si>
  <si>
    <t>1 = deutsch, allemand, tedesco</t>
  </si>
  <si>
    <t>2 = französisch, français, francese</t>
  </si>
  <si>
    <t>3 = italienisch, italien, italiano</t>
  </si>
  <si>
    <t>Sprache / langue / lingua</t>
  </si>
  <si>
    <t>Sprache</t>
  </si>
  <si>
    <t>Blattnamen maximal 31 Zeichen</t>
  </si>
  <si>
    <t>Stammdaten Betrieb &amp; Abteilung</t>
  </si>
  <si>
    <t>Stammdaten Mitarbeiter</t>
  </si>
  <si>
    <t>Saisonale Ausfallstunden</t>
  </si>
  <si>
    <t>Abrechnung von Kurzarbeit</t>
  </si>
  <si>
    <t>Hilfsdaten</t>
  </si>
  <si>
    <t>Übersetzungstexte</t>
  </si>
  <si>
    <t>Header &amp; Footer (Left, Center, Right)</t>
  </si>
  <si>
    <t>Header &amp; Footer Blatt 1</t>
  </si>
  <si>
    <t>&amp;"Arial"&amp;8Arbeitslosenversicherung</t>
  </si>
  <si>
    <t>&amp;"Arial"&amp;8</t>
  </si>
  <si>
    <t>Arbeitslosenversicherung</t>
  </si>
  <si>
    <t>&amp;"Arial"&amp;10&amp;BStammdaten Betrieb/Betriebsabteilung</t>
  </si>
  <si>
    <t>&amp;"Arial"&amp;10&amp;B</t>
  </si>
  <si>
    <t>Stammdaten Betrieb/Betriebsabteilung</t>
  </si>
  <si>
    <t>&amp;"Arial"&amp;8_x000D_Für Fragen dieses Arbeitsblatt betreffend wenden Sie sich bitte an Ihre Arbeitslosenkasse.</t>
  </si>
  <si>
    <t>Für Fragen dieses Arbeitsblatt betreffend wenden Sie sich bitte an Ihre Arbeitslosenkasse.</t>
  </si>
  <si>
    <t>&amp;"Arial"&amp;8&amp;D V1.83(09.2019)</t>
  </si>
  <si>
    <t>&amp;"Arial"&amp;8&amp;D</t>
  </si>
  <si>
    <t>Header &amp; Footer Blatt 2</t>
  </si>
  <si>
    <t>&amp;"Arial"&amp;10&amp;BStammdaten Mitarbeiter</t>
  </si>
  <si>
    <t>&amp;"Arial"&amp;8Seite &amp;P</t>
  </si>
  <si>
    <t>Seite &amp;P</t>
  </si>
  <si>
    <t>Header &amp; Footer Blatt 3</t>
  </si>
  <si>
    <t>&amp;"Arial"&amp;10&amp;BSaisonale Ausfallstunden_x000D_&amp;B&amp;"Arial"&amp;8(Formular 716.303.1)</t>
  </si>
  <si>
    <t>&amp;B&amp;"Arial"&amp;8</t>
  </si>
  <si>
    <t>(Formular 716.303.1)</t>
  </si>
  <si>
    <t>Header &amp; Footer Blatt 4</t>
  </si>
  <si>
    <t>&amp;"Arial"&amp;10&amp;BAbrechnung von Kurzarbeit_x000D_&amp;B&amp;"Arial"&amp;8(Formular 716.303)</t>
  </si>
  <si>
    <t>(Formular 716.303)</t>
  </si>
  <si>
    <t>Header &amp; Footer TCRD Blatt 1</t>
  </si>
  <si>
    <t>&amp;"Arial"&amp;10_x000D__x000D_Korrigierte Abrechnung des SECO</t>
  </si>
  <si>
    <t>&amp;"Arial"&amp;10</t>
  </si>
  <si>
    <t>Korrigierte Abrechnung des SECO</t>
  </si>
  <si>
    <t xml:space="preserve">Beilage </t>
  </si>
  <si>
    <t>&amp;"Arial"&amp;10_x000D__x000D_Beilage 0 zu Revisionsverfügung AGK 0</t>
  </si>
  <si>
    <t xml:space="preserve"> zu Revisionsverfügung AGK </t>
  </si>
  <si>
    <t>&amp;"Arial"&amp;10_x000D_SECO/TCRD/0</t>
  </si>
  <si>
    <t>SECO/TCRD/</t>
  </si>
  <si>
    <t>&amp;"Arial"&amp;10&amp;D</t>
  </si>
  <si>
    <t>&amp;D</t>
  </si>
  <si>
    <t>&amp;"Arial"&amp;10Seite &amp;P von &amp;N</t>
  </si>
  <si>
    <t>Seite &amp;P von &amp;N</t>
  </si>
  <si>
    <t>Header &amp; Footer TCRD Blatt 2</t>
  </si>
  <si>
    <t>Header &amp; Footer TCRD Blatt 3</t>
  </si>
  <si>
    <t>Header &amp; Footer TCRD Blatt 4</t>
  </si>
  <si>
    <t>Konstanten Blatt 1</t>
  </si>
  <si>
    <t>BUR-Nr.</t>
  </si>
  <si>
    <t>Strasse/Nr.</t>
  </si>
  <si>
    <t>Ort</t>
  </si>
  <si>
    <t>e-Mail</t>
  </si>
  <si>
    <t>Mehr Mitarbeiter erfasst als maximale Betriebsgrösse</t>
  </si>
  <si>
    <t>Geben Sie eine Periode im Format MM.JJJJ ein. Beispiel: 02.2009</t>
  </si>
  <si>
    <t>Geben Sie ein Datum im Format TT.MM.JJJJ ein.</t>
  </si>
  <si>
    <t>Wählen Sie die  Betriebsgrösse</t>
  </si>
  <si>
    <t>Dieser Wert wird automatisch bestimmt, kann aber überschrieben werden</t>
  </si>
  <si>
    <t>Konstanten Blatt 2</t>
  </si>
  <si>
    <t/>
  </si>
  <si>
    <t>Geburts-</t>
  </si>
  <si>
    <t>datum</t>
  </si>
  <si>
    <t xml:space="preserve">Monate </t>
  </si>
  <si>
    <t>bestand-</t>
  </si>
  <si>
    <t>durchschn.</t>
  </si>
  <si>
    <t>wöchentl.</t>
  </si>
  <si>
    <t>wurde gekürzt</t>
  </si>
  <si>
    <t>Konstanten Blatt 3</t>
  </si>
  <si>
    <t>PLZ/Ort</t>
  </si>
  <si>
    <t>vertragliche</t>
  </si>
  <si>
    <t>Sollstd. zeitgl.</t>
  </si>
  <si>
    <t>Periode inkl.</t>
  </si>
  <si>
    <t>Vorholzeit</t>
  </si>
  <si>
    <t>Istzeit</t>
  </si>
  <si>
    <t>Bezahlte/</t>
  </si>
  <si>
    <t>Unbezahlte</t>
  </si>
  <si>
    <t>Absenzen</t>
  </si>
  <si>
    <t>Ausfallstunden</t>
  </si>
  <si>
    <t>Zeitgleiche Periode des vorletzten Jahres:</t>
  </si>
  <si>
    <t>Seitentotal</t>
  </si>
  <si>
    <t>Total Periode</t>
  </si>
  <si>
    <t>Prozentualer Ausfall in der Periode</t>
  </si>
  <si>
    <t>Durchschnittlicher Arbeitsausfall der beiden Vergleichsperioden:</t>
  </si>
  <si>
    <t>Konstanten Blatt 4</t>
  </si>
  <si>
    <t>anrechen-</t>
  </si>
  <si>
    <t>barer Std.-</t>
  </si>
  <si>
    <t>Wöchentl.</t>
  </si>
  <si>
    <t>in der AP</t>
  </si>
  <si>
    <t>Sollstd. Abr.-</t>
  </si>
  <si>
    <t>Periode Inkl.</t>
  </si>
  <si>
    <t>Saldo Ende Per.</t>
  </si>
  <si>
    <t>vorherg.</t>
  </si>
  <si>
    <t>(nur für Gleitzeit)</t>
  </si>
  <si>
    <t>laufend</t>
  </si>
  <si>
    <t>Diff.</t>
  </si>
  <si>
    <t>Ausfall-</t>
  </si>
  <si>
    <t>stunden</t>
  </si>
  <si>
    <t>total</t>
  </si>
  <si>
    <t>Saldo</t>
  </si>
  <si>
    <t>Mehrstd.</t>
  </si>
  <si>
    <t>Vormonate</t>
  </si>
  <si>
    <t>Saisonale</t>
  </si>
  <si>
    <t>bare Aus-</t>
  </si>
  <si>
    <t>fall-Std.</t>
  </si>
  <si>
    <t>Verdienst-</t>
  </si>
  <si>
    <t>ausfall</t>
  </si>
  <si>
    <t>100%</t>
  </si>
  <si>
    <t>80%</t>
  </si>
  <si>
    <t>Zwischen-</t>
  </si>
  <si>
    <t>Beschäftigung</t>
  </si>
  <si>
    <t>Abzug</t>
  </si>
  <si>
    <t>Beantragte</t>
  </si>
  <si>
    <t>Vergütung</t>
  </si>
  <si>
    <t>Anzahl bezugsberechtigter Mitarbeiter:</t>
  </si>
  <si>
    <t>Anzahl betroffener Mitarbeiter:</t>
  </si>
  <si>
    <t>Arbeitsausfall in Prozent:</t>
  </si>
  <si>
    <t>Anspruch: 80%</t>
  </si>
  <si>
    <t>Max. VV:</t>
  </si>
  <si>
    <t>Ausfall</t>
  </si>
  <si>
    <t>Durchschnitt Vorjahre:</t>
  </si>
  <si>
    <t>Relativer Mehrausfall:</t>
  </si>
  <si>
    <t>AHV/IV/EO/ALV:</t>
  </si>
  <si>
    <t>Karenzzeit:</t>
  </si>
  <si>
    <t>Tag(e)</t>
  </si>
  <si>
    <t>Total:</t>
  </si>
  <si>
    <t>Kurzarbeitsentschädigung:</t>
  </si>
  <si>
    <t>Mindestausfall 10%</t>
  </si>
  <si>
    <t>nicht erreicht</t>
  </si>
  <si>
    <t>Konstanten Blatt 5</t>
  </si>
  <si>
    <t>Datum</t>
  </si>
  <si>
    <t>Gültig ab</t>
  </si>
  <si>
    <t>Arbeitstage</t>
  </si>
  <si>
    <t>pro jahr</t>
  </si>
  <si>
    <t>Max. massgeb.</t>
  </si>
  <si>
    <t>Beitragssatz</t>
  </si>
  <si>
    <t>a1: bis 18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</si>
  <si>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</si>
  <si>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</si>
  <si>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</si>
  <si>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</si>
  <si>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</si>
  <si>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</si>
  <si>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</si>
  <si>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</si>
  <si>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</si>
  <si>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</si>
  <si>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</si>
  <si>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</si>
  <si>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</si>
  <si>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</si>
  <si>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</si>
  <si>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</si>
  <si>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</si>
  <si>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</si>
  <si>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</si>
  <si>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</si>
  <si>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</si>
  <si>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</si>
  <si>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</si>
  <si>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</si>
  <si>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</si>
  <si>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</si>
  <si>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</si>
  <si>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</si>
  <si>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</si>
  <si>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</si>
  <si>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</si>
  <si>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</si>
  <si>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Blatt 3</t>
  </si>
  <si>
    <t>Hilfetexte für Saisonale Ausfallstunden</t>
  </si>
  <si>
    <t>Hilfetexttitel</t>
  </si>
  <si>
    <t>Hilfetext</t>
  </si>
  <si>
    <t>Kol. 1: Name/Vorname</t>
  </si>
  <si>
    <t>In dieser Kolonne sind alle Arbeitnehmer des Betriebes oder der Betriebsabteilung aufzuführen.</t>
  </si>
  <si>
    <t>Kol. 2: Vertragliche wöchentliche Arbeitszeit</t>
  </si>
  <si>
    <t>Einzutragen ist die individuelle, vertraglich vereinbarte Arbeitszeit je Arbeitnehmer, ohne allfällige Vorholzeit. Bei unterschiedlich langen Arbeitszeiten innerhalb eines Jahres ist die für die betreffende Abrechnungsperiode gültige Arbeitszeit einzutragen.</t>
  </si>
  <si>
    <t>Kol. 3: Sollstunden in der zeitgleichen Periode</t>
  </si>
  <si>
    <t>Sollstunden in der zeitgleichen Periode des Vorjahres inklusive Vorholzeit.</t>
  </si>
  <si>
    <t>Kol. 4: Istzeit</t>
  </si>
  <si>
    <t>Einzutragen sind die tatsächlich gearbeiteten Stunden.</t>
  </si>
  <si>
    <t>Kol. 5: Bezahlte/unbezahlte Absenzen</t>
  </si>
  <si>
    <t>Einzutragen sind die bezahlten und unbezahlten Absenzstunden für Ferien, Feiertage, freiwilliges Fernbleiben von der Arbeit, Krankheit, Unfall, Militärdienst usw.</t>
  </si>
  <si>
    <t>Kol. 6: Ausfallstunden</t>
  </si>
  <si>
    <t>Ausgefallene Arbeitsstunden. Berechnung: Kol. 3 abzüglich Kol. 4 und 5.</t>
  </si>
  <si>
    <t>Erläuterungen zum Ausfüllen dieses Arbeitsblattes</t>
  </si>
  <si>
    <t>Erläuterungen bekommen Sie, indem Sie den Cursor in die betreffende Spalte positionieren und gleichzeitig die Tasten "STRG" und "h" drücken. Auf englischen Tastaturen drücken Sie "CTRL" und "h"._x000D__x000D_Damit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sein._x000D__x000D_Zeitgleiche Perioden der Vorjahre: Wird z.B. Kurzarbeit für den Monat Januar 2009 geltend gemacht, dienen die Monate Januar 2007 und Januar 2008 als Vergleichsperioden._x000D__x000D_In der geltend gemachten Abrechnungsperiode werden nur diejenigen Ausfallstunden entschädigt, welche den durchschnittlichen Ausfall der beiden Vergleichsmonate überschreiten.</t>
  </si>
  <si>
    <t>Erläuterungen bekommen Sie, indem Sie den Cursor in die betreffende Spalte positionieren und gleichzeitig die Tasten "STRG" und "h" drücken. Auf englischen Tastaturen drücken Sie "CTRL" und "h".</t>
  </si>
  <si>
    <t>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t>
  </si>
  <si>
    <t>Zeitgleiche Perioden der Vorjahre: Wird z.B. Kurzarbeit für den Monat Januar 2009 geltend gemacht, dienen die Monate Januar 2007 und Januar 2008 als Vergleichsperioden.</t>
  </si>
  <si>
    <t>In der geltend gemachten Abrechnungsperiode werden nur diejenigen Ausfallstunden entschädigt, welche den durchschnittlichen Ausfall der beiden Vergleichsmonate überschreiten.</t>
  </si>
  <si>
    <t>Sollstunden in der zeitgleichen Periode des vorletzten Jahres inklusive Vorholzeit.</t>
  </si>
  <si>
    <t>Hilfetexte Blatt 4</t>
  </si>
  <si>
    <t>Hilfetexte für Abrechnung von Kurzarbeit</t>
  </si>
  <si>
    <t>Allgemeine Erläuterungen</t>
  </si>
  <si>
    <t>Auf der Abrechnung ist pro Abrechnungsperiode jede arbeitnehmende Person des Betriebes/der Betriebsabteilung aufzuführen, ungeachtet, ob er von Kurzarbeit betroffen ist oder nicht. Für die Nichtbetroffenen genügen die Angaben unter Kol. 1, Kol. 4 und Kol. 6.</t>
  </si>
  <si>
    <t>Kol. 2: Anrechenbarer Stundenverdienst</t>
  </si>
  <si>
    <t>Massgebend ist der vertraglich vereinbarte Lohn in der letzten Zahltagsperiode vor Beginn der Arbeitsausfälle_x000D_(max. Fr. 10’500.--). Eingeschlossen sind der Anteil des 13. Monatslohnes, die Ferien- und Feiertagsentschädigung, die vertraglich vereinbarten Zulagen, soweit sie nicht während der Kurzarbeit weiter bezahlt werden oder Entschädigungen für arbeitsbedingte Inkonvenienzen sind._x000D__x000D_Ermittlung des anrechenbaren Stundenverdienstes siehe Broschüre „Info-Service Kurzarbeitsentschädigung“.</t>
  </si>
  <si>
    <t>Massgebend ist der vertraglich vereinbarte Lohn in der letzten Zahltagsperiode vor Beginn der Arbeitsausfälle</t>
  </si>
  <si>
    <t>È determinante il salario convenuto per contratto nell'ultimo intervallo di pagamento del salario prima dell'inizio della perdita di ore di lavoro._x000D_(al massimo fr. 10 500.--). Sono comprese la parte proporzionale della 13a mensilità, l'indennità di vacanza e per i giorni festivi e le altre componenti retributive nel momento che continuano ad essere pagate anche durante il periodo di lavoro ridotto o costituiscono indennità d'inconvenienza.  _x000D__x000D_Per la determinazione del guadagno orario computabile, vedi nell'Info-Service ”Indennità per lavoro ridotto“, consultabile soltanto nel sito Internet www.area-lavoro.ch.</t>
  </si>
  <si>
    <t>(max. Fr. 10’500.--). Eingeschlossen sind der Anteil des 13. Monatslohnes, die Ferien- und Feiertagsentschädigung, die vertraglich vereinbarten Zulagen, soweit sie nicht während der Kurzarbeit weiter bezahlt werden oder Entschädigungen für arbeitsbedingte Inkonvenienzen sind.</t>
  </si>
  <si>
    <t>Ermittlung des anrechenbaren Stundenverdienstes siehe Broschüre „Info-Service Kurzarbeitsentschädigung“.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</si>
  <si>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</si>
  <si>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</si>
  <si>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</si>
  <si>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</si>
  <si>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</si>
  <si>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</si>
  <si>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</si>
  <si>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</si>
  <si>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</si>
  <si>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</si>
  <si>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</si>
  <si>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</si>
  <si>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</si>
  <si>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Kol. 8: Ausfallstunden total</t>
  </si>
  <si>
    <t>Die tatsächlich ausgefallenen, angeordneten Kurzarbeitsstunden, höchstens jedoch die Anzahl Stunden, die sich aus folgender Berechnung ergeben: Kol. 4 abzüglich des Totals von Kol. 5, 6, und 7 (Differenz).</t>
  </si>
  <si>
    <t>Kol. 9: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</si>
  <si>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Diese Mehrstunden reduzieren die anrechenbaren Ausfallstunden (Kol. 11), soweit sie die nicht entschädigbaren saisonalen Ausfallstunden (Kol. 10) überschreiten; d.h. Mehrstundensaldi werden zuerst durch die saisonalen Ausfallstunden ausgeglichen, bevor die anrechenbaren Ausfallstunden reduziert werden. Mehrstundensaldi, die nicht vollständig durch die saisonalen und anrechenbaren Ausfallstunden ausgeglichen werden können, sind auf die nächste Abrechnungsperiode vorzutragen.</t>
  </si>
  <si>
    <t>Kol. 10: Saisonale Ausfallstunden</t>
  </si>
  <si>
    <t>Diese Kolonne wird berechnet, wenn die kantonale Amtsstelle in ihrem Entscheid bezüglich der Saisonalität einen Vorbehalt angebracht hat, wonach die Ausfallstunden, die auf die Saisonalität zurückzuführen sind, nicht entschädigt werden können._x000D__x000D_Differenz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</si>
  <si>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Diese Kolonne wird berechnet, wenn die kantonale Amtsstelle in ihrem Entscheid bezüglich der Saisonalität einen Vorbehalt angebracht hat, wonach die Ausfallstunden, die auf die Saisonalität zurückzuführen sind, nicht entschädigt werden können.</t>
  </si>
  <si>
    <t>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</si>
  <si>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Kol. 11: Anrechenbare Ausfallstunden</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</si>
  <si>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Ausfallstunden'._x000D__x000D_Die anrechenbaren Ausfallstunden reduzieren sich zudem um die Mehrstundensaldi (Kol. 9), soweit diese nicht durch die saisonalen Ausfallstunden getilgt werden konnten._x000D__x000D_Hat ein Betrieb weder Mehrstunden aus Vormonaten noch saisonale Ausfallstunden aufzuweisen, entspricht die Kolonne 11 der Kolonne 8.</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</si>
  <si>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t>
  </si>
  <si>
    <t>Die anrechenbaren Ausfallstunden reduzieren sich zudem um die Mehrstundensaldi (Kol. 9), soweit diese nicht durch die saisonalen Ausfallstunden getilgt werden konnten.</t>
  </si>
  <si>
    <t>Hat ein Betrieb weder Mehrstunden aus Vormonaten noch saisonale Ausfallstunden aufzuweisen, entspricht die Kolonne 11 der Kolonne 8.</t>
  </si>
  <si>
    <t>Kol. 12: Verdienstausfall 100 %</t>
  </si>
  <si>
    <t>Multiplikation der Kol. 11 mit Kol. 2. Das Total dieser Kolonne wird um das Total des Verdienstes aus Zwischenbeschäftigung reduziert und diese Differenz mit 6,05% multipliziert, was die Vergütung der Arbeitgeberbeiträge an die AHV/IV/EO/ALV ergibt. Diese Vergütung wird zum Total der Kol. 15 hinzugezählt.</t>
  </si>
  <si>
    <t>Kol. 13: Verdienstausfall 80 %</t>
  </si>
  <si>
    <t>Die Kurzarbeitsentschädigung beträgt für jede arbeitnehmende Person 80 % des Verdienstausfalles.</t>
  </si>
  <si>
    <t>Verdienst Zwischenbeschäftigung</t>
  </si>
  <si>
    <t>Als Einkommen aus Zwischenbeschäftigung gilt jeder Verdienst aus unselbständiger oder selbständiger Tätigkeit, den ein Kurzarbeitnehmer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13 der Abrechnung)_x000D_+ Verdienst aus Zwischenbeschäftigung (brutto)_x000D_-  Verdienstausfall 100% (Kol. 12 der Abrechnung)_x000D_= Kürzung von Kol. 15 der Abrechnung.</t>
  </si>
  <si>
    <t>Als Einkommen aus Zwischenbeschäftigung gilt jeder Verdienst aus unselbständiger oder selbständiger Tätigkeit, den ein Kurzarbeitnehmer während seines Arbeitsausfalles zusätzlich erzielt.</t>
  </si>
  <si>
    <t>Der Arbeitgeber der Zwischenbeschäftigung hat dem ursprünglichen Arbeitgeber monatlich das Einkommen aus Zwischenbeschäftigung mitzuteilen (Art. 41 AVIG).</t>
  </si>
  <si>
    <t>Anrechenbarer Verdienstausfall 80% (Kol. 13 der Abrechnung)</t>
  </si>
  <si>
    <t>+ Verdienst aus Zwischenbeschäftigung (brutto)</t>
  </si>
  <si>
    <t>-  Verdienstausfall 100% (Kol. 12 der Abrechnung)</t>
  </si>
  <si>
    <t>= Kürzung von Kol. 15 der Abrechnung.</t>
  </si>
  <si>
    <t>Kol. 14: Abzug Karenztage 80 %</t>
  </si>
  <si>
    <t>Karenzzeit zulasten des Arbeitgebers.</t>
  </si>
  <si>
    <t>Kol. 15: Beantragte Vergütung</t>
  </si>
  <si>
    <t>Sofern alle Voraussetzungen erfüllt sind, vergütet die Kasse den Betrag der sich aus der Subtraktion der Kol. 14 und des Abzugs aus Zwischenbeschäftigung von der Kol. 13 ergibt. Zum Total dieser Kolonne wird die Vergütung der Arbeitgeberbeiträge an AHV/IV/EO/ALV hinzugezählt.</t>
  </si>
  <si>
    <t>Kurzarbeit</t>
  </si>
  <si>
    <t>Max(D12,0)</t>
  </si>
  <si>
    <t>Zeitgleiche Periode des letzten Jahres:</t>
  </si>
  <si>
    <t>Art der Ansprechperson</t>
  </si>
  <si>
    <t>Verteilt</t>
  </si>
  <si>
    <t>(Halb)Tageweise</t>
  </si>
  <si>
    <t>Anrechen-
barer Std.-
Verdienst</t>
  </si>
  <si>
    <t>Wöchentl.
Arbeitszeit
in der AP</t>
  </si>
  <si>
    <t>Sollstd. Abr.-
periode inkl.
Vorholzeit</t>
  </si>
  <si>
    <t>Bezahlte /
Unbezahlte
Absenzen</t>
  </si>
  <si>
    <t>Verdienst-
ausfall
100%</t>
  </si>
  <si>
    <t>Verdienst
Zwischen-
beschäftigung</t>
  </si>
  <si>
    <t>Sollstd.
Bezugsber
Mitarbeiter</t>
  </si>
  <si>
    <t>Absenzen
bezugsber.
Mitarbeiter</t>
  </si>
  <si>
    <t>AHV-pflichtige
Abzugsbasis</t>
  </si>
  <si>
    <t>Regel 7
Gleitzeit
c</t>
  </si>
  <si>
    <t>Regel 8
Ausfall-
stunden
total</t>
  </si>
  <si>
    <t>Regel 9
Prozentualer
Arbeitsausfall</t>
  </si>
  <si>
    <t>Regel 10
Saisonale
Ausfall-
stunden</t>
  </si>
  <si>
    <t>Regel 11
Proz. Wirts. Bed.
Arbeitsausfall</t>
  </si>
  <si>
    <t>Regel 12
Anrechen-
bare
Ausfall-Std.</t>
  </si>
  <si>
    <t>Regel 13
Verdienst-
ausfall
100%</t>
  </si>
  <si>
    <t>Regel 14
Verdienst-
ausfall
80%</t>
  </si>
  <si>
    <t>Regel 15
Abzug
Karenztage
80%</t>
  </si>
  <si>
    <t>Regel 17
Abzug
Zwischen-
beschäftigung</t>
  </si>
  <si>
    <t>Regel 19/20
Beantragte
Vergütung</t>
  </si>
  <si>
    <t xml:space="preserve">#Stammdaten MA / </t>
  </si>
  <si>
    <t>Veränderungen gegenüber Vormonat</t>
  </si>
  <si>
    <t>#Antrag</t>
  </si>
  <si>
    <t>Anzahl
bezugs-
berechtigte
Mitarbeiter</t>
  </si>
  <si>
    <t>AHV-
pflichtig</t>
  </si>
  <si>
    <t>Regel 7
FF12</t>
  </si>
  <si>
    <t>Regel 9
deApM</t>
  </si>
  <si>
    <t>Regel 10
Std.-Lohn
ohne
Prämie</t>
  </si>
  <si>
    <t>Regel11
Std.-Lohn
mit
Prämie</t>
  </si>
  <si>
    <t>Regel 12
Monatslohn
ohne
Prämie</t>
  </si>
  <si>
    <t>Regel 13
Monatslohn
mit
Prämie</t>
  </si>
  <si>
    <t>Regel 14
Vergleichs-
wert</t>
  </si>
  <si>
    <t>Anrechen-
barer
Std.-Verd.
aSV</t>
  </si>
  <si>
    <t>Regel 14 
Anrechen-
barer Std.-
Verdienst</t>
  </si>
  <si>
    <t>Regel 14
Warnungs-
anzeige</t>
  </si>
  <si>
    <t>*</t>
  </si>
  <si>
    <t>Demande de l'indemnité en cas de réduction de l'horaire de travail 
pour pertes de clientèle dues aux conditions météorologiques</t>
  </si>
  <si>
    <t>Nom de l'entreprise</t>
  </si>
  <si>
    <t>Rue</t>
  </si>
  <si>
    <t>Numéro</t>
  </si>
  <si>
    <t>NPA</t>
  </si>
  <si>
    <t>Lieu</t>
  </si>
  <si>
    <t>E-mail</t>
  </si>
  <si>
    <t>Période de décompte</t>
  </si>
  <si>
    <t>Jours d'attente</t>
  </si>
  <si>
    <t>Remarques :</t>
  </si>
  <si>
    <t>L’employeur est tenu de fournir des renseignements dignes de foi (art. 88 LACI et art. 28 LPGA).</t>
  </si>
  <si>
    <t>Lieu :</t>
  </si>
  <si>
    <t>Date :</t>
  </si>
  <si>
    <t>Signature :</t>
  </si>
  <si>
    <t>Données du personnel</t>
  </si>
  <si>
    <t>N° AVS</t>
  </si>
  <si>
    <t>Nom</t>
  </si>
  <si>
    <t>Prénom</t>
  </si>
  <si>
    <t>Date de naissance</t>
  </si>
  <si>
    <t>Données salariales</t>
  </si>
  <si>
    <t>Salaire mensuel</t>
  </si>
  <si>
    <t>Salaire horaire</t>
  </si>
  <si>
    <t>Solde horaire mobile</t>
  </si>
  <si>
    <t>Solde heures
en plus mois 
précédents</t>
  </si>
  <si>
    <t>hebdomad.</t>
  </si>
  <si>
    <t>fin période 
précédente</t>
  </si>
  <si>
    <t>Résumé</t>
  </si>
  <si>
    <t>Gain horaire
à prendre
en cons.</t>
  </si>
  <si>
    <t>Heures
perdues
à pdr. en
cons.</t>
  </si>
  <si>
    <t>Perte de gain</t>
  </si>
  <si>
    <t>Déduction
delai d'att.
80%</t>
  </si>
  <si>
    <t>Nombre de travailleurs concernés :</t>
  </si>
  <si>
    <t>Nombre de travailleurs ayant droit :</t>
  </si>
  <si>
    <t>Bonification revendiquée brute :</t>
  </si>
  <si>
    <t>Bonification
revendiquée
nette</t>
  </si>
  <si>
    <t>Bonification
revendiquée
brute</t>
  </si>
  <si>
    <t>Cotisations AVS / AI / APG / AC revendiquées</t>
  </si>
  <si>
    <t>Modification du congé</t>
  </si>
  <si>
    <t>Transfert vers un autre secteur</t>
  </si>
  <si>
    <t>Passage du statut apprenti -&gt; salarié</t>
  </si>
  <si>
    <t>Retraite</t>
  </si>
  <si>
    <t>Nouveau dans position d'employeur</t>
  </si>
  <si>
    <t>Nouvel employé</t>
  </si>
  <si>
    <t>Décès</t>
  </si>
  <si>
    <t>Période de décompte :</t>
  </si>
  <si>
    <t>Date du dernier paiement des salaires</t>
  </si>
  <si>
    <t>Convention collective de travail valide</t>
  </si>
  <si>
    <t>Type de personne de contact</t>
  </si>
  <si>
    <t>Nom de la personne de contact</t>
  </si>
  <si>
    <t>Prénom de la personne de contact</t>
  </si>
  <si>
    <t>Téléphone</t>
  </si>
  <si>
    <t>Données de paiement (IBAN)</t>
  </si>
  <si>
    <t>Informations générales</t>
  </si>
  <si>
    <t>Champs d'entrée / de sortie du code couleur</t>
  </si>
  <si>
    <t>Entrée</t>
  </si>
  <si>
    <t>Entrée optionnelle</t>
  </si>
  <si>
    <t>Valeur incorrecte</t>
  </si>
  <si>
    <t>Champ de sortie / Calcul / Information</t>
  </si>
  <si>
    <t>Le numéro d'identification de votre entreprise. Vous pouvez le trouver à l'adresse suivante : https://www.uid.admin.ch</t>
  </si>
  <si>
    <t>Numéro REE</t>
  </si>
  <si>
    <t>Rue, numéro, NPA, lieu</t>
  </si>
  <si>
    <t>Pour toute question, nous vous remercions de bien vouloir nous communiquer les coordonnées exactes et complètes de la personne de contact.</t>
  </si>
  <si>
    <t xml:space="preserve">Ce nombre est calculé automatiquement.                           </t>
  </si>
  <si>
    <t>Lieu, date, signature</t>
  </si>
  <si>
    <t>N'oubliez pas de dater et de signer la demande.</t>
  </si>
  <si>
    <t>Ont droit à l'indemnité :</t>
  </si>
  <si>
    <t>N'ont pas droit à une indemnité de réduction de l'horaire de travail :</t>
  </si>
  <si>
    <t>Les employés qui n'acceptent pas la réduction du temps de travail (rémunération selon le contrat de travail) ;</t>
  </si>
  <si>
    <t>Les employés qui sont en apprentissage et les personnes qui leur sont assimilées ;</t>
  </si>
  <si>
    <t>Les employés dont la perte de travail est due à un conflit collectif de travail ;</t>
  </si>
  <si>
    <t>Les employés qui ont été embauchés par une entreprise tierce.</t>
  </si>
  <si>
    <t>Numéro AVS, nom, prénom, date de naissance</t>
  </si>
  <si>
    <t>L'indemnité calculée est approximative et peut différer du montant réel payé.</t>
  </si>
  <si>
    <t>Début du délai de congé</t>
  </si>
  <si>
    <t>1 - Personne interne</t>
  </si>
  <si>
    <t>2 - Tiers (procuration jointe)</t>
  </si>
  <si>
    <t>Pourcentage du ch. d'aff. act. par rapport au ch. d'aff. moyen des 5 dern. années</t>
  </si>
  <si>
    <t>Date du changement</t>
  </si>
  <si>
    <t>Chiffre d'affaires de l'établissement / du secteur  d'exploitation au cours de la période de décompte :</t>
  </si>
  <si>
    <t>Calcul du droit de RHT</t>
  </si>
  <si>
    <t>Nombre de périodes de l'année préc. prises en compte :</t>
  </si>
  <si>
    <t>Résultat de l'examen du droit aux prestations :</t>
  </si>
  <si>
    <t>Attention : Le montant du paiement  final peut être différent du résultat calculé ici. Le calcul est effectué à titre indicatif et sans garantie.</t>
  </si>
  <si>
    <t>Pourcentage du chiffre d'affaires actuel par rapport au chiffre d'affaires moyen des 5 dernières années.</t>
  </si>
  <si>
    <t>Salaire mensuel / Salaire horaire</t>
  </si>
  <si>
    <t>Nombre de jours de vacances par an</t>
  </si>
  <si>
    <t>Veuillez indiquer les jours de congés annuels convenus par contrat.</t>
  </si>
  <si>
    <t>Nombre de jours fériés par an</t>
  </si>
  <si>
    <t>La durée de travail hebdomadaire moyenne due convenue par contrat. Cela peut varier selon les saisons, par exemple 44 h / semaine au semestre d'été, mais seulement 40 h / semaine au semestre d'hiver. Dans ce cas, le chiffre requis est de 42 h / semaine.</t>
  </si>
  <si>
    <t>Solde des heures supplémentaire du mois précédent</t>
  </si>
  <si>
    <t>Veuillez indiquer la date exacte à laquelle le changement décrit ci-dessus a eu lieu. Si aucun changement n'est intervenu, laissez le champ vide.</t>
  </si>
  <si>
    <t>Convention collective de travail différente</t>
  </si>
  <si>
    <t>Vous avez peut-être spécifié la convention collective de travail CCT en vigueur dans la demande. Si des employés sont soumis à une autre CCT, indiquez-la ici. Sinon, laissez le champ vide.</t>
  </si>
  <si>
    <t>Calcul des heures perdues dues à des facteurs saisonniers</t>
  </si>
  <si>
    <t xml:space="preserve">Veuillez saisir les chiffres des ventes pour les périodes respectives de l'année précédente et de la période comptable demandée. </t>
  </si>
  <si>
    <t>L'examen du droit sera déterminé automatiquement.</t>
  </si>
  <si>
    <t>756.0987.6543.2</t>
  </si>
  <si>
    <t>Dupont</t>
  </si>
  <si>
    <t>Marie</t>
  </si>
  <si>
    <t>Vente</t>
  </si>
  <si>
    <t>756.0987.6543.21</t>
  </si>
  <si>
    <t>Taux de cotisation AVS / AI / APG / AC :</t>
  </si>
  <si>
    <t>Numéro IDE</t>
  </si>
  <si>
    <t>Nom, prénom, adresse, NPA et lieu (Titulaire du compte si différent des données de l'entreprise)</t>
  </si>
  <si>
    <t>Les heures effectives dues dans la période de décompte déclarée doivent être saisies ici.</t>
  </si>
  <si>
    <t>Toute l’entreprise / secteur d‘exploitation</t>
  </si>
  <si>
    <t>Horaire hebdomadaire à accomplir durant la période de décompte</t>
  </si>
  <si>
    <t>Délai de remise</t>
  </si>
  <si>
    <t>Nombre jours ouvrables dans l’année</t>
  </si>
  <si>
    <t>Montant maximal du salaire déterminant</t>
  </si>
  <si>
    <t>Taux de cotisation AVS / AI / APG / AC en pourcent</t>
  </si>
  <si>
    <t>Confirmation :
Je confirme avoir répondu à toutes les questions conformément à la vérité et de manière complète. Je prends acte que, conformément aux articles 105 et 106 LACI, des indications fausses ou incorrectes ayant entrainé un paiement erroné de prestations constitue une infraction pénale. Dans tous les cas, les prestations touchées indûment devront être restituées.</t>
  </si>
  <si>
    <t>Nombre de jours de vacances
par an</t>
  </si>
  <si>
    <t>Nombre de jours fériés
par an</t>
  </si>
  <si>
    <t>fin période
concernée</t>
  </si>
  <si>
    <t>Refus de la RHT</t>
  </si>
  <si>
    <t>Différence</t>
  </si>
  <si>
    <t>Entreprise/Sect. d’expl. :</t>
  </si>
  <si>
    <t>Le nom officiel de l'entreprise tel qu'il est enregistré dans les registres REE et IDE.</t>
  </si>
  <si>
    <t>Toute l’entreprise / secteur d’exploitation</t>
  </si>
  <si>
    <t>Le nom de la partie de l'entreprise pour laquelle l'indemnité en cas de réduction de l’horaire de travail est demandée. Si vous demandez la réduction de l'horaire de travail pour l'ensemble de l'entreprise, indiquez "toute l'entreprise".</t>
  </si>
  <si>
    <t>L'adresse de l'entreprise ou du secteur d'exploitation pour laquelle ou lequel la demande a été effectuée.</t>
  </si>
  <si>
    <t xml:space="preserve">Veuillez indiquer si la personne de contact est une personne interne à l’entreprise ou un tiers autorisé. </t>
  </si>
  <si>
    <t>Nom, prénom, téléphone, e-mail de la personne de contact</t>
  </si>
  <si>
    <t xml:space="preserve">Les indemnités en cas de réduction de l’horaire de travail seront versées sur ce compte. </t>
  </si>
  <si>
    <t xml:space="preserve">Horaire hebdomadaire à accomplir durant la période de décompte </t>
  </si>
  <si>
    <t xml:space="preserve">Les heures de travail hebdomadaires peuvent fluctuer selon les saisons. Veuillez saisir la durée de travail prévue applicable durant la période de décompte. </t>
  </si>
  <si>
    <t xml:space="preserve">Délai de remise      </t>
  </si>
  <si>
    <t xml:space="preserve">Calculé automatiquement. La demande doit être déposée au plus tard trois mois après la fin de la période de décompte. Exemple : pour mars, le délai se termine le 30 juin. </t>
  </si>
  <si>
    <t>Nombre de jours ouvrables dans l'année</t>
  </si>
  <si>
    <t xml:space="preserve">Ce montant est calculé automatiquement dès qu'une période de décompte est saisie. </t>
  </si>
  <si>
    <t>Le taux est calculé automatiquement dès qu'une période de décompte est saisie.</t>
  </si>
  <si>
    <t xml:space="preserve">Les employés ayant terminé leur scolarité obligatoire mais qui n’ont pas encore atteint l’âge minimum pour cotiser à l’AVS. </t>
  </si>
  <si>
    <t>(voir la brochure  "Indemnité en cas de réduction de l'horaire de travail")</t>
  </si>
  <si>
    <t>Le conjoint ou partenaire enregistré de l’employeur occupé dans l’entreprise de celui-ci ;</t>
  </si>
  <si>
    <t>Les personnes qui, en qualité d’associés, de détenteur d’une participation financière ou de membre d’un organe de décision de l’entreprise, peuvent déterminer ou influencer de manière significative les décisions de l’employeur, ainsi que leur conjoint ou leur partenaire enregistré. Les personnes qui exercent une influence significative comprennent généralement les personnes avec signature individuelle et ceux qui ont un intérêt financier important dans l’entreprise ;</t>
  </si>
  <si>
    <t>Les employés dont le rapport de travail a été résilié, pendant le délai de préavis légal ou contractuel, sans qu'il soit nécessaire de savoir quelle partie a mis fin à la relation de travail ;</t>
  </si>
  <si>
    <t xml:space="preserve">Les employés qui sont engagés par l’intermédiaire d’une entreprise de travail temporaire. Ni l'agence de travail temporaire ni l'entreprise qui fournit le travail ne peuvent demander d’indemnité en cas de réduction de l’horaire de travail pour ces employés </t>
  </si>
  <si>
    <t>Veuillez dresser la liste de tous les employés ayant droit aux prestations dans l’entreprise ou le secteur d’exploitation, même s’ils n’ont pas d’heures perdues.</t>
  </si>
  <si>
    <t>Avez-vous convenu d'un 13e mois de salaire avec l'employé concerné ? Si oui, saisissez 13, si non, 12.</t>
  </si>
  <si>
    <t>Veuillez indiquer toutes les autres composantes du salaire soumises à l'AVS, telles que les primes de nuit et de dimanche ou les primes et gratifications, si elles ne sont pas versées pendant la période de paie.</t>
  </si>
  <si>
    <t>Veuillez indiquer le nombre de jours fériés accordés. 
Important : pour les salariés à temps partiel, seuls les jours fériés tombant sur des jours de travail effectif peuvent être saisis. Exemple : si une personne travaille à 60 % du lundi au mercredi, le Vendredi saint et le jour de l'Ascension ne doivent pas être comptés. Si, en revanche, quelqu'un travaille 5 jours par semaine avec un temps de travail cible réduit, alors tous les jours fériés sont comptés, à condition qu'ils ne tombent pas un jour non ouvrable (par exemple, le dimanche).</t>
  </si>
  <si>
    <t>Les heures travaillées effectives durant la période de décompte.</t>
  </si>
  <si>
    <t>Toutes les absences  en heures sont saisies ici : jours fériés (attention : voir explication de la colonne "Nombre de jours fériés par an"), vacances, maladie / accident, congés non payés, etc.</t>
  </si>
  <si>
    <r>
      <rPr>
        <b/>
        <sz val="10"/>
        <color theme="1"/>
        <rFont val="Arial"/>
        <family val="2"/>
      </rPr>
      <t xml:space="preserve">- Fin période précédente : </t>
    </r>
    <r>
      <rPr>
        <sz val="10"/>
        <color theme="1"/>
        <rFont val="Arial"/>
        <family val="2"/>
      </rPr>
      <t>Solde au début de la période de décompte.</t>
    </r>
  </si>
  <si>
    <r>
      <t>- Fin période concernée :</t>
    </r>
    <r>
      <rPr>
        <sz val="10"/>
        <color theme="1"/>
        <rFont val="Arial"/>
        <family val="2"/>
      </rPr>
      <t xml:space="preserve"> Solde à la fin de la période de décompte.</t>
    </r>
  </si>
  <si>
    <t>Si les employés travaillent pour un autre employeur pendant la période de décompte, les revenus doivent être déclarés.</t>
  </si>
  <si>
    <t>Ce champ doit être utilisé pour signaler si un employé a droit ou non aux prestations par rapport à la période précédente. Veuillez sélectionner une entrée dans le menu déroulant. S'il n'y a pas eu de changement par rapport au mois précédent, laissez le champ vide.</t>
  </si>
  <si>
    <t>Votre numéro de registre des entreprises et des établissements, en abrégé numéro REE. Vous pouvez le trouver à l'Office fédéral de la statistique : https://www.bfs.admin.ch/bfs/fr/home/registres/registre-entreprises/registre-entreprises-etablissements.html</t>
  </si>
  <si>
    <t>À remplir si les données du compte ne correspondent pas aux données de l'entreprise indiquées ci-dessus.</t>
  </si>
  <si>
    <r>
      <rPr>
        <b/>
        <sz val="10"/>
        <color theme="1"/>
        <rFont val="Arial"/>
        <family val="2"/>
      </rPr>
      <t>- Hebdomad.</t>
    </r>
    <r>
      <rPr>
        <sz val="10"/>
        <color theme="1"/>
        <rFont val="Arial"/>
        <family val="2"/>
      </rPr>
      <t xml:space="preserve"> </t>
    </r>
    <r>
      <rPr>
        <b/>
        <sz val="10"/>
        <color theme="1"/>
        <rFont val="Arial"/>
        <family val="2"/>
      </rPr>
      <t>:</t>
    </r>
    <r>
      <rPr>
        <sz val="10"/>
        <color theme="1"/>
        <rFont val="Arial"/>
        <family val="2"/>
      </rPr>
      <t xml:space="preserve"> le temps de travail hebdomadaire dû, sans les heures accomplies d’avance ou de rattrapages. Ce nombre peut différer de la moyenne annuelle des heures dues hebdomadaires, voir ci-dessus.</t>
    </r>
  </si>
  <si>
    <t xml:space="preserve">Indiquez toutes les heures supplémentaires effectuées au cours des 6 mois précédant le début du délai-cadre de 2 ans qui n'ont pas été compensées en temps de travail. Après le début  du délai-cadre, toutes les heures supplémentaires effectuées au cours du délai-cadre et non compensées en temps doivent être saisies, à condition qu'elles ne remontent pas à plus de 12 mois. Ces heures supplémentaires sont d’abord compensées par les éventuelles heures perdues imputables à des facteurs saisonniers puis avec les heures perdues à prendre en considération. Le solde des heures en plus qui n’aura pas pu être compensé est à reporter sur la période de décompte suivante. </t>
  </si>
  <si>
    <t>Chiffre d'affaires de l'entreprise / du secteur d'exploitation au cours des périodes des années précédentes :</t>
  </si>
  <si>
    <t>Tout changement relatif au personnel par rapport à la dernière période de décompte</t>
  </si>
  <si>
    <t>Ici, le pourcentage du chiffre d'affaires par rapport au chiffre d'affaires moyen des cinq dernières années est affiché. Si le chiffre d'affaires actuel est supérieur à 25 % du chiffre d'affaires moyen, il n’y a pas de droit à l’indemnité en cas de réduction de l’horaire de travail.</t>
  </si>
  <si>
    <r>
      <rPr>
        <b/>
        <sz val="12"/>
        <color theme="1"/>
        <rFont val="Arial"/>
        <family val="2"/>
      </rPr>
      <t>Titulaire du compte si différent des données de l'entreprise</t>
    </r>
    <r>
      <rPr>
        <sz val="12"/>
        <color theme="1"/>
        <rFont val="Arial"/>
        <family val="2"/>
      </rPr>
      <t xml:space="preserve">
Nom, prénom, adresse, NPA et lieu</t>
    </r>
  </si>
  <si>
    <t>Instructions pour remplir</t>
  </si>
  <si>
    <t>Instructions pour l’onglet « 1043Af Demande »</t>
  </si>
  <si>
    <t>Indiquez la convention collective de travail (CCT) valable pour l’entreprise ou le secteur d’exploitation. Si les employés sont soumis à des CCT différentes, veuillez l'indiquer dans l’onglet « 1043Bf Données de base trav.».</t>
  </si>
  <si>
    <t>Instructions pour l’onglet « 1043Bf Données de base trav. »</t>
  </si>
  <si>
    <t>Instructions pour l’onglet « 1043Ef Décompte »</t>
  </si>
  <si>
    <t>En outre, je confirme :
- Les employés ont été informés de l'arrêt de travail et de l'obligation de contrôle. Les employés qui n'ont pas accepté l'arrêt de travail seront rémunérés conformément à leur contrat de travail.
- Les employés concernés ont reçu l’indemnité de réduction de l’horaire de travail à l’avance et le jour de paie habituel pour la période concernée. 
- Le délai d’attente relatif à la réduction de l’horaire de travail a été pris en charge par l’employeur.
- Les cotisations légales et contractuelles des assurances sociales  seront payées conformément aux heures de travail normales.
- L’entreprise effectue un contrôle du temps de travail (par ex. cartes de timbrage, rapports sur les heures, systèmes électroniques de saisie du temps de travail) afin de pouvoir rendre compte quotidiennement des heures de travail fournies, y compris des éventuelles heures en plus, de la perte de travail due à des facteurs d’ordre économique, ainsi que de tout autre type d’absences telles que, par ex., les vacances, les absences en cas de maladie, d’accident ou pour le service militaire.</t>
  </si>
  <si>
    <t>Nous vous invitons à lire la brochure « Indemnité en cas de réduction de l'horaire de travail » sur www.travail.swiss dans son intégralité. Cette brochure vous explique tout ce que vous devez savoir sur l'indemnité en cas de réduction de l'horaire de travail. Les instructions données ici visent uniquement à faciliter le remplissage de ce formulaire. 
Le droit à l'indemnité doit être exercé auprès de la caisse de chômage choisie dans les 3 mois qui suivent chaque période de décompte, même si l'autorité cantonale n’a pas encore rendu sa décision concernant l’approbation de la réduction de l’horaire de travail. Une procédure d'opposition ou de recours n'interrompt pas ce délai. Le droit s’éteint s’il n’a pas été exercé dans le délai.</t>
  </si>
  <si>
    <t>Pour toute information et précision concernant l’indemnité en cas de réduction de l’horaire de travail pour pertes de clientèle dues aux conditions météorologiques, nous vous invitons à prendre connaissance de la brochure Info-Service « L'indemnité en cas de réduction de l’horaire de travail » sur www.travail.swiss.</t>
  </si>
  <si>
    <t>Le nombre de jours d'attente doit être calculé sur la base de la brochure "L'indemnité en cas de réduction de l'horaire de travail" sur www.travail.swiss. Les valeurs autorisées vont de 3 à 10. Sélectionnez la valeur correcte dans le menu déroulant.</t>
  </si>
  <si>
    <t xml:space="preserve">Quand avez-vous versé pour la dernière fois le salaire dans son intégralité, conformément aux obligations contractuelles ? Veuillez indiquer la date au format jj.mm.aaaa. Exemple : 25.09.2023	</t>
  </si>
  <si>
    <t>Saisissez le mois pour lequel vous souhaitez décompter la réduction de l'horaire de travail dans le format MM.AAAA. 
Exemple : 09.2023</t>
  </si>
  <si>
    <t>Une seule rubrique peut être saisie. Montant brut, sans les suppléments vacances, jours fériés, 13e salaire etc.</t>
  </si>
  <si>
    <t>Nombre de
mois payés  
par an (12/13)</t>
  </si>
  <si>
    <t>Autres composantes du salaire par an</t>
  </si>
  <si>
    <t>Temps de 
travail hebd. en moyenne par an</t>
  </si>
  <si>
    <t>Temps de travail à effectuer 
durant la période décompte</t>
  </si>
  <si>
    <t>total y c.hres
acc. d'av.</t>
  </si>
  <si>
    <t>Temps de travail effectif</t>
  </si>
  <si>
    <t>Gain occupation
provisoire</t>
  </si>
  <si>
    <t>Temps d.tr. à
eff. durant la
PD y c. hres 
acc. d'av.</t>
  </si>
  <si>
    <t>Nombre de mois payés par année (12/13)</t>
  </si>
  <si>
    <t>Temps de travail à effectuer durant la période décompte</t>
  </si>
  <si>
    <t>Temps de travail hebd. en moyenne par an</t>
  </si>
  <si>
    <r>
      <rPr>
        <b/>
        <sz val="10"/>
        <color theme="1"/>
        <rFont val="Arial"/>
        <family val="2"/>
      </rPr>
      <t>- Total y. c.hres acc. d’av. :</t>
    </r>
    <r>
      <rPr>
        <sz val="10"/>
        <color theme="1"/>
        <rFont val="Arial"/>
        <family val="2"/>
      </rPr>
      <t xml:space="preserve"> total de toutes les heures à effectuer, y compris les heures de préparation, rattrapages, fériés, vacances, autres congés.</t>
    </r>
  </si>
  <si>
    <t>Temps du travail effectif</t>
  </si>
  <si>
    <t>Gain occupation provisoire</t>
  </si>
  <si>
    <t>Solde heures
en plus mois
précédents</t>
  </si>
  <si>
    <t>Veuillez énumérer tous les employés ayant droit à l’indemnité qui travaillent dans l’entreprise 
ou le secteur d’exploitation concerné par la réduction des heures de travail.</t>
  </si>
  <si>
    <t>Les employés qui sont soumis à l’obligation de cotiser à l’AC.</t>
  </si>
  <si>
    <t>Cette feuille ne nécessite aucune saisie.
Les différents paramètres calculés sont énumérés ici.</t>
  </si>
  <si>
    <t>Important : 
La demande doit être signée de manière manuscrite.</t>
  </si>
  <si>
    <t>Absences payées / non payées</t>
  </si>
  <si>
    <t xml:space="preserve">Absences payées / 
non payées </t>
  </si>
  <si>
    <t>Montant maximum du gain déterminant :</t>
  </si>
  <si>
    <t>Nombre de jours d'attente :</t>
  </si>
  <si>
    <t>Cotisations AVS / AI / APG / AC :</t>
  </si>
  <si>
    <t>Données de base</t>
  </si>
  <si>
    <t>Somme</t>
  </si>
  <si>
    <t>Déduction part gain occupation
provisoire</t>
  </si>
  <si>
    <t xml:space="preserve">Le solde de l’horaire mobile ne doit être rempli que si l’entreprise disposait déjà d’un règlement sur l’horaire mobile avant l’introduction de la réduction de l’horaire de travail. </t>
  </si>
  <si>
    <t>Type d'emploi</t>
  </si>
  <si>
    <t xml:space="preserve">Veuillez indiquer le type de rapport de travail contractuel. Pour cela, sélectionnez une entrée dans le menu déroulant. </t>
  </si>
  <si>
    <t>Temps complet</t>
  </si>
  <si>
    <t>Temps partiel</t>
  </si>
  <si>
    <t xml:space="preserve">Sur appel </t>
  </si>
  <si>
    <t>Temporaire</t>
  </si>
  <si>
    <t>Apprentissage</t>
  </si>
  <si>
    <t>Travail à domicile</t>
  </si>
  <si>
    <t>Contrat à durée déterminée</t>
  </si>
  <si>
    <t>Temps partiel sur appel</t>
  </si>
  <si>
    <t>Anzahl
betroffene
Mitarbeiter</t>
  </si>
  <si>
    <t>Anzahl
anspruchsberechtigte
Mitarbeiter</t>
  </si>
  <si>
    <t>Ce formulaire doit être imprimé et soumis.</t>
  </si>
  <si>
    <t>Instructions pour l’onglet « 1043Cf CA saisonniers »</t>
  </si>
  <si>
    <t>Une demande d’indemnité pour pertes de clientèle dues aux conditions météorologiques n’est valable que si le chiffre d’affaires (CA) pendant la période de décompte ne dépasse pas 25 % de la moyenne des chiffres d’affaires réalisés pendant la même période des années précédentes.</t>
  </si>
  <si>
    <t>Pour déterminer le droit, il faut calculer la moyenne des chiffres d’affaires réalisés de la même période des cinq dernières années, si possible, mais au moins des trois dernières années.</t>
  </si>
  <si>
    <t>La même période des cinq dernières années : par exemple, si la réduction de l'horaire de travail est demandée pour le mois de septembre 2023, les mois de septembre 2018, septembre 2019, septembre 2020, septembre 2021, septembre 2022 serviront de périodes comparatives.</t>
  </si>
  <si>
    <t>Tout changement par rapport à la dernière PD</t>
  </si>
  <si>
    <t>Données pour le calcul de l'indemnité RHT pour la période de décompte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</si>
</sst>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SFr.-807]\ #,##0.00"/>
    <numFmt numFmtId="166" formatCode="mm/yyyy"/>
    <numFmt numFmtId="167" formatCode="0.000%"/>
    <numFmt numFmtId="168" formatCode="[$-407]mmmm\ yy;@"/>
    <numFmt numFmtId="169" formatCode="000\.0000\.0000\.00"/>
    <numFmt numFmtId="170" formatCode="\7\5\6\.0000\.0000\.00"/>
    <numFmt numFmtId="171" formatCode="dd/mm/yyyy;@"/>
    <numFmt numFmtId="172" formatCode="000\ 000\ 00\ 00"/>
    <numFmt numFmtId="173" formatCode="0.000"/>
    <numFmt numFmtId="174" formatCode="[$]dd/mm/yyyy;@" x16r2:formatCode16="[$-gsw-CH,1]dd/mm/yyyy;@"/>
    <numFmt numFmtId="175" formatCode="[$-807]d/\ mmmm\ yyyy;@"/>
  </numFmts>
  <fonts count="39">
    <font>
      <sz val="11"/>
      <color theme="1"/>
      <name val="Calibri"/>
      <family val="2"/>
      <scheme val="minor"/>
    </font>
    <font>
      <sz val="11"/>
      <color theme="1"/>
      <name val="Arial"/>
      <family val="2"/>
    </font>
    <font>
      <sz val="10"/>
      <name val="Arial"/>
      <family val="2"/>
    </font>
    <font>
      <b/>
      <sz val="10"/>
      <name val="Arial"/>
      <family val="2"/>
    </font>
    <font>
      <b/>
      <sz val="8"/>
      <name val="Arial"/>
      <family val="2"/>
    </font>
    <font>
      <sz val="8"/>
      <name val="Arial"/>
      <family val="2"/>
    </font>
    <font>
      <sz val="6"/>
      <name val="Arial"/>
      <family val="2"/>
    </font>
    <font>
      <sz val="7"/>
      <name val="Arial"/>
      <family val="2"/>
    </font>
    <font>
      <sz val="10"/>
      <name val="Arial"/>
      <family val="2"/>
    </font>
    <font>
      <b/>
      <sz val="12"/>
      <name val="Arial"/>
      <family val="2"/>
    </font>
    <font>
      <sz val="8"/>
      <name val="Calibri"/>
      <family val="2"/>
      <scheme val="minor"/>
    </font>
    <font>
      <sz val="10"/>
      <color theme="1"/>
      <name val="Arial"/>
      <family val="2"/>
    </font>
    <font>
      <b/>
      <sz val="11"/>
      <color theme="1"/>
      <name val="Arial"/>
      <family val="2"/>
    </font>
    <font>
      <b/>
      <sz val="10"/>
      <color theme="1"/>
      <name val="Arial"/>
      <family val="2"/>
    </font>
    <font>
      <sz val="11"/>
      <color theme="1"/>
      <name val="Calibri"/>
      <family val="2"/>
      <scheme val="minor"/>
    </font>
    <font>
      <sz val="10"/>
      <name val="Calibri"/>
      <family val="2"/>
      <scheme val="minor"/>
    </font>
    <font>
      <sz val="11"/>
      <name val="Arial"/>
      <family val="2"/>
    </font>
    <font>
      <b/>
      <sz val="1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b/>
      <sz val="12"/>
      <color theme="0"/>
      <name val="Arial"/>
      <family val="2"/>
    </font>
    <font>
      <sz val="10"/>
      <color rgb="FFFF0000"/>
      <name val="Arial"/>
      <family val="2"/>
    </font>
    <font>
      <b/>
      <sz val="10"/>
      <color rgb="FFFF0000"/>
      <name val="Arial"/>
      <family val="2"/>
    </font>
    <font>
      <b/>
      <sz val="14"/>
      <color theme="1"/>
      <name val="Arial"/>
      <family val="2"/>
    </font>
    <font>
      <sz val="12"/>
      <color theme="1"/>
      <name val="Source Code Pro"/>
      <family val="3"/>
    </font>
    <font>
      <b/>
      <sz val="12"/>
      <color theme="1"/>
      <name val="Source Code Pro"/>
      <family val="3"/>
    </font>
    <font>
      <sz val="10"/>
      <color theme="1"/>
      <name val="Calibri"/>
      <family val="2"/>
      <scheme val="minor"/>
    </font>
    <font>
      <b/>
      <i/>
      <sz val="10"/>
      <color rgb="FFFF0000"/>
      <name val="Arial"/>
      <family val="2"/>
    </font>
    <font>
      <sz val="10"/>
      <color theme="0" tint="-0.499984740745262"/>
      <name val="Arial"/>
      <family val="2"/>
    </font>
    <font>
      <i/>
      <sz val="10"/>
      <color theme="0" tint="-0.499984740745262"/>
      <name val="Arial"/>
      <family val="2"/>
    </font>
    <font>
      <b/>
      <sz val="10"/>
      <color theme="0" tint="-0.499984740745262"/>
      <name val="Arial"/>
      <family val="2"/>
    </font>
    <font>
      <sz val="7"/>
      <color theme="0" tint="-0.499984740745262"/>
      <name val="Arial"/>
      <family val="2"/>
    </font>
    <font>
      <sz val="8"/>
      <color theme="0" tint="-0.499984740745262"/>
      <name val="Arial"/>
      <family val="2"/>
    </font>
    <font>
      <sz val="11"/>
      <color theme="0" tint="-0.499984740745262"/>
      <name val="Arial"/>
      <family val="2"/>
    </font>
    <font>
      <i/>
      <sz val="10"/>
      <color theme="0" tint="-0.499984740745262"/>
      <name val="Calibri"/>
      <family val="2"/>
      <scheme val="minor"/>
    </font>
    <font>
      <sz val="11"/>
      <color rgb="FF000000"/>
      <name val="Calibri"/>
      <family val="2"/>
      <scheme val="minor"/>
    </font>
    <font>
      <sz val="12"/>
      <color theme="1"/>
      <name val="Arial"/>
      <family val="2"/>
    </font>
  </fonts>
  <fills count="12">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FF99"/>
        <bgColor indexed="64"/>
      </patternFill>
    </fill>
    <fill>
      <patternFill patternType="solid">
        <fgColor rgb="FFCCFFCC"/>
        <bgColor indexed="64"/>
      </patternFill>
    </fill>
    <fill>
      <patternFill patternType="solid">
        <fgColor theme="5" tint="-0.249977111117893"/>
        <bgColor indexed="64"/>
      </patternFill>
    </fill>
    <fill>
      <patternFill patternType="solid">
        <fgColor rgb="FFFFC000"/>
        <bgColor indexed="64"/>
      </patternFill>
    </fill>
    <fill>
      <patternFill patternType="solid">
        <fgColor theme="9"/>
        <bgColor indexed="64"/>
      </patternFill>
    </fill>
    <fill>
      <patternFill patternType="solid">
        <fgColor theme="4"/>
        <bgColor indexed="64"/>
      </patternFill>
    </fill>
    <fill>
      <patternFill patternType="solid">
        <fgColor theme="0" tint="-0.249977111117893"/>
        <bgColor indexed="64"/>
      </patternFill>
    </fill>
    <fill>
      <patternFill patternType="solid">
        <fgColor rgb="FF66FFFF"/>
        <bgColor indexed="64"/>
      </patternFill>
    </fill>
  </fills>
  <borders count="120">
    <border>
      <left/>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diagonal/>
    </border>
  </borders>
  <cellStyleXfs count="4">
    <xf numFmtId="0" fontId="0" fillId="0" borderId="0"/>
    <xf numFmtId="9" fontId="14" fillId="0" borderId="0" applyFont="0" applyFill="0" applyBorder="0" applyAlignment="0" applyProtection="0"/>
    <xf numFmtId="0" fontId="14" fillId="0" borderId="0"/>
    <xf numFmtId="43" fontId="14" fillId="0" borderId="0" applyFont="0" applyFill="0" applyBorder="0" applyAlignment="0" applyProtection="0"/>
  </cellStyleXfs>
  <cellXfs count="553">
    <xf numFmtId="0" fontId="0" fillId="0" borderId="0" xfId="0"/>
    <xf numFmtId="14" fontId="0" fillId="0" borderId="0" xfId="0" applyNumberFormat="1" applyAlignment="1" applyProtection="1">
      <alignment horizontal="left"/>
      <protection hidden="1"/>
    </xf>
    <xf numFmtId="0" fontId="0" fillId="0" borderId="0" xfId="0" applyProtection="1">
      <protection hidden="1"/>
    </xf>
    <xf numFmtId="0" fontId="5" fillId="0" borderId="0" xfId="0" applyFont="1"/>
    <xf numFmtId="0" fontId="5" fillId="0" borderId="0" xfId="0" applyFont="1" applyProtection="1">
      <protection hidden="1"/>
    </xf>
    <xf numFmtId="0" fontId="5" fillId="0" borderId="0" xfId="0" applyFont="1" applyAlignment="1" applyProtection="1">
      <alignment horizontal="left"/>
      <protection hidden="1"/>
    </xf>
    <xf numFmtId="0" fontId="0" fillId="0" borderId="0" xfId="0" applyProtection="1">
      <protection locked="0"/>
    </xf>
    <xf numFmtId="0" fontId="8" fillId="0" borderId="0" xfId="0" applyFont="1" applyProtection="1">
      <protection hidden="1"/>
    </xf>
    <xf numFmtId="0" fontId="8" fillId="0" borderId="0" xfId="0" applyFont="1" applyProtection="1">
      <protection locked="0"/>
    </xf>
    <xf numFmtId="0" fontId="8" fillId="0" borderId="0" xfId="0" applyFont="1"/>
    <xf numFmtId="0" fontId="8" fillId="0" borderId="0" xfId="0" applyFont="1" applyAlignment="1" applyProtection="1">
      <alignment horizontal="justify"/>
      <protection hidden="1"/>
    </xf>
    <xf numFmtId="0" fontId="2" fillId="0" borderId="0" xfId="0" applyFont="1" applyProtection="1">
      <protection hidden="1"/>
    </xf>
    <xf numFmtId="0" fontId="2" fillId="0" borderId="0" xfId="0" applyFont="1" applyProtection="1">
      <protection locked="0"/>
    </xf>
    <xf numFmtId="164" fontId="2" fillId="0" borderId="0" xfId="0" applyNumberFormat="1" applyFont="1" applyProtection="1">
      <protection locked="0"/>
    </xf>
    <xf numFmtId="49" fontId="0" fillId="0" borderId="0" xfId="0" applyNumberFormat="1" applyProtection="1">
      <protection locked="0"/>
    </xf>
    <xf numFmtId="0" fontId="0" fillId="0" borderId="0" xfId="0" quotePrefix="1" applyProtection="1">
      <protection locked="0"/>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7" fontId="0" fillId="0" borderId="0" xfId="0" applyNumberFormat="1" applyProtection="1">
      <protection hidden="1"/>
    </xf>
    <xf numFmtId="0" fontId="5" fillId="0" borderId="0" xfId="0" quotePrefix="1" applyFont="1"/>
    <xf numFmtId="10" fontId="0" fillId="0" borderId="0" xfId="0" applyNumberFormat="1" applyProtection="1">
      <protection hidden="1"/>
    </xf>
    <xf numFmtId="0" fontId="4" fillId="0" borderId="0" xfId="0" applyFont="1" applyAlignment="1" applyProtection="1">
      <alignment horizontal="left"/>
      <protection hidden="1"/>
    </xf>
    <xf numFmtId="0" fontId="5" fillId="0" borderId="0" xfId="0" applyFont="1" applyAlignment="1" applyProtection="1">
      <alignment horizontal="center"/>
      <protection hidden="1"/>
    </xf>
    <xf numFmtId="0" fontId="1" fillId="0" borderId="0" xfId="0" applyFont="1" applyProtection="1">
      <protection hidden="1"/>
    </xf>
    <xf numFmtId="0" fontId="11" fillId="0" borderId="0" xfId="0" applyFont="1" applyProtection="1">
      <protection hidden="1"/>
    </xf>
    <xf numFmtId="0" fontId="12" fillId="0" borderId="0" xfId="0" applyFont="1" applyAlignment="1" applyProtection="1">
      <alignment vertical="center"/>
      <protection hidden="1"/>
    </xf>
    <xf numFmtId="0" fontId="1" fillId="0" borderId="0" xfId="0" applyFont="1" applyAlignment="1" applyProtection="1">
      <alignment vertical="center"/>
      <protection hidden="1"/>
    </xf>
    <xf numFmtId="164" fontId="2" fillId="0" borderId="0" xfId="0" applyNumberFormat="1" applyFont="1" applyAlignment="1" applyProtection="1">
      <alignment horizontal="right"/>
      <protection hidden="1"/>
    </xf>
    <xf numFmtId="2" fontId="2" fillId="0" borderId="0" xfId="0" applyNumberFormat="1" applyFont="1" applyAlignment="1" applyProtection="1">
      <alignment horizontal="right"/>
      <protection hidden="1"/>
    </xf>
    <xf numFmtId="2" fontId="2" fillId="0" borderId="0" xfId="0" applyNumberFormat="1" applyFont="1" applyProtection="1">
      <protection hidden="1"/>
    </xf>
    <xf numFmtId="0" fontId="2" fillId="0" borderId="0" xfId="0" applyFont="1" applyAlignment="1" applyProtection="1">
      <alignment horizontal="left"/>
      <protection hidden="1"/>
    </xf>
    <xf numFmtId="2" fontId="15" fillId="0" borderId="0" xfId="0" applyNumberFormat="1" applyFont="1" applyAlignment="1" applyProtection="1">
      <alignment horizontal="right"/>
      <protection hidden="1"/>
    </xf>
    <xf numFmtId="0" fontId="15" fillId="0" borderId="0" xfId="0" applyFont="1" applyAlignment="1" applyProtection="1">
      <alignment horizontal="left"/>
      <protection hidden="1"/>
    </xf>
    <xf numFmtId="169" fontId="15" fillId="0" borderId="0" xfId="0" applyNumberFormat="1" applyFont="1" applyAlignment="1" applyProtection="1">
      <alignment horizontal="left"/>
      <protection hidden="1"/>
    </xf>
    <xf numFmtId="0" fontId="13" fillId="0" borderId="0" xfId="0" applyFont="1" applyProtection="1">
      <protection hidden="1"/>
    </xf>
    <xf numFmtId="2" fontId="2" fillId="0" borderId="0" xfId="0" applyNumberFormat="1" applyFont="1" applyAlignment="1" applyProtection="1">
      <alignment horizontal="center"/>
      <protection hidden="1"/>
    </xf>
    <xf numFmtId="4" fontId="2" fillId="0" borderId="0" xfId="0" applyNumberFormat="1" applyFont="1" applyAlignment="1" applyProtection="1">
      <alignment horizontal="right"/>
      <protection hidden="1"/>
    </xf>
    <xf numFmtId="169" fontId="2" fillId="0" borderId="0" xfId="0" applyNumberFormat="1" applyFont="1" applyAlignment="1" applyProtection="1">
      <alignment horizontal="left" vertical="center"/>
      <protection hidden="1"/>
    </xf>
    <xf numFmtId="0" fontId="16" fillId="0" borderId="0" xfId="0" applyFont="1" applyAlignment="1" applyProtection="1">
      <alignment vertical="center"/>
      <protection hidden="1"/>
    </xf>
    <xf numFmtId="2" fontId="6" fillId="0" borderId="0" xfId="0" applyNumberFormat="1" applyFont="1" applyAlignment="1" applyProtection="1">
      <alignment horizontal="left"/>
      <protection hidden="1"/>
    </xf>
    <xf numFmtId="0" fontId="4" fillId="0" borderId="0" xfId="0" applyFont="1" applyProtection="1">
      <protection hidden="1"/>
    </xf>
    <xf numFmtId="0" fontId="16" fillId="0" borderId="0" xfId="0" applyFont="1" applyProtection="1">
      <protection hidden="1"/>
    </xf>
    <xf numFmtId="2" fontId="16" fillId="0" borderId="0" xfId="0" applyNumberFormat="1" applyFont="1" applyAlignment="1" applyProtection="1">
      <alignment horizontal="right"/>
      <protection hidden="1"/>
    </xf>
    <xf numFmtId="2" fontId="16" fillId="0" borderId="0" xfId="0" applyNumberFormat="1" applyFont="1" applyProtection="1">
      <protection hidden="1"/>
    </xf>
    <xf numFmtId="0" fontId="16" fillId="0" borderId="0" xfId="0" applyFont="1" applyAlignment="1" applyProtection="1">
      <alignment horizontal="left"/>
      <protection hidden="1"/>
    </xf>
    <xf numFmtId="2" fontId="15" fillId="0" borderId="0" xfId="0" applyNumberFormat="1" applyFont="1" applyAlignment="1" applyProtection="1">
      <alignment horizontal="center" vertical="top"/>
      <protection hidden="1"/>
    </xf>
    <xf numFmtId="2" fontId="15" fillId="0" borderId="0" xfId="0" applyNumberFormat="1" applyFont="1" applyAlignment="1" applyProtection="1">
      <alignment horizontal="right" vertical="top"/>
      <protection hidden="1"/>
    </xf>
    <xf numFmtId="0" fontId="15" fillId="0" borderId="0" xfId="0" applyFont="1" applyAlignment="1" applyProtection="1">
      <alignment vertical="top"/>
      <protection hidden="1"/>
    </xf>
    <xf numFmtId="2" fontId="2" fillId="0" borderId="0" xfId="0" applyNumberFormat="1" applyFont="1" applyAlignment="1" applyProtection="1">
      <alignment horizontal="left" vertical="top"/>
      <protection hidden="1"/>
    </xf>
    <xf numFmtId="0" fontId="2" fillId="0" borderId="0" xfId="0" applyFont="1" applyAlignment="1" applyProtection="1">
      <alignment horizontal="left" vertical="top"/>
      <protection hidden="1"/>
    </xf>
    <xf numFmtId="164" fontId="2" fillId="0" borderId="0" xfId="0" applyNumberFormat="1" applyFont="1" applyAlignment="1" applyProtection="1">
      <alignment horizontal="left" vertical="top"/>
      <protection hidden="1"/>
    </xf>
    <xf numFmtId="0" fontId="15" fillId="0" borderId="0" xfId="0" applyFont="1" applyAlignment="1" applyProtection="1">
      <alignment horizontal="left" vertical="top"/>
      <protection hidden="1"/>
    </xf>
    <xf numFmtId="164" fontId="15" fillId="0" borderId="0" xfId="0" applyNumberFormat="1" applyFont="1" applyAlignment="1" applyProtection="1">
      <alignment horizontal="right" vertical="top"/>
      <protection hidden="1"/>
    </xf>
    <xf numFmtId="169" fontId="2" fillId="0" borderId="0" xfId="0" applyNumberFormat="1" applyFont="1" applyAlignment="1" applyProtection="1">
      <alignment horizontal="left"/>
      <protection hidden="1"/>
    </xf>
    <xf numFmtId="174" fontId="15" fillId="0" borderId="0" xfId="0" applyNumberFormat="1" applyFont="1" applyAlignment="1" applyProtection="1">
      <alignment horizontal="left" vertical="top"/>
      <protection hidden="1"/>
    </xf>
    <xf numFmtId="174" fontId="2" fillId="0" borderId="0" xfId="0" applyNumberFormat="1" applyFont="1" applyAlignment="1" applyProtection="1">
      <alignment horizontal="left" vertical="top"/>
      <protection hidden="1"/>
    </xf>
    <xf numFmtId="2" fontId="16" fillId="0" borderId="0" xfId="0" applyNumberFormat="1" applyFont="1" applyAlignment="1" applyProtection="1">
      <alignment horizontal="center"/>
      <protection hidden="1"/>
    </xf>
    <xf numFmtId="2" fontId="2" fillId="0" borderId="0" xfId="0" applyNumberFormat="1" applyFont="1" applyAlignment="1" applyProtection="1">
      <alignment horizontal="center" wrapText="1"/>
      <protection hidden="1"/>
    </xf>
    <xf numFmtId="164" fontId="2" fillId="0" borderId="0" xfId="0" applyNumberFormat="1" applyFont="1" applyAlignment="1" applyProtection="1">
      <alignment horizontal="center" wrapText="1"/>
      <protection hidden="1"/>
    </xf>
    <xf numFmtId="2" fontId="2" fillId="0" borderId="0" xfId="0" applyNumberFormat="1" applyFont="1" applyAlignment="1" applyProtection="1">
      <alignment horizontal="left"/>
      <protection hidden="1"/>
    </xf>
    <xf numFmtId="2" fontId="2" fillId="0" borderId="0" xfId="0" applyNumberFormat="1" applyFont="1" applyAlignment="1" applyProtection="1">
      <alignment horizontal="left" wrapText="1"/>
      <protection hidden="1"/>
    </xf>
    <xf numFmtId="49" fontId="2" fillId="0" borderId="0" xfId="0" applyNumberFormat="1" applyFont="1" applyAlignment="1" applyProtection="1">
      <alignment horizontal="left" wrapText="1"/>
      <protection hidden="1"/>
    </xf>
    <xf numFmtId="0" fontId="2" fillId="0" borderId="0" xfId="0" applyFont="1" applyAlignment="1" applyProtection="1">
      <alignment horizontal="left" wrapText="1"/>
      <protection hidden="1"/>
    </xf>
    <xf numFmtId="0" fontId="11" fillId="0" borderId="0" xfId="0" applyFont="1" applyAlignment="1" applyProtection="1">
      <alignment vertical="center"/>
      <protection hidden="1"/>
    </xf>
    <xf numFmtId="0" fontId="18" fillId="0" borderId="0" xfId="0" applyFont="1" applyAlignment="1" applyProtection="1">
      <alignment horizontal="left"/>
      <protection hidden="1"/>
    </xf>
    <xf numFmtId="0" fontId="18" fillId="0" borderId="0" xfId="0" applyFont="1" applyProtection="1">
      <protection hidden="1"/>
    </xf>
    <xf numFmtId="2" fontId="2" fillId="0" borderId="0" xfId="0" applyNumberFormat="1" applyFont="1" applyAlignment="1" applyProtection="1">
      <alignment horizontal="left" vertical="top" wrapText="1"/>
      <protection hidden="1"/>
    </xf>
    <xf numFmtId="2" fontId="2" fillId="0" borderId="0" xfId="0" applyNumberFormat="1" applyFont="1" applyAlignment="1" applyProtection="1">
      <alignment horizontal="center" vertical="top" wrapText="1"/>
      <protection hidden="1"/>
    </xf>
    <xf numFmtId="164" fontId="2" fillId="0" borderId="0" xfId="0" applyNumberFormat="1"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170" fontId="2" fillId="0" borderId="43" xfId="0" applyNumberFormat="1" applyFont="1" applyBorder="1" applyAlignment="1" applyProtection="1">
      <alignment horizontal="left" vertical="center"/>
      <protection locked="0"/>
    </xf>
    <xf numFmtId="0" fontId="3" fillId="4" borderId="29" xfId="0" applyFont="1" applyFill="1" applyBorder="1" applyProtection="1">
      <protection hidden="1"/>
    </xf>
    <xf numFmtId="0" fontId="3" fillId="4" borderId="30" xfId="0" applyFont="1" applyFill="1" applyBorder="1" applyProtection="1">
      <protection hidden="1"/>
    </xf>
    <xf numFmtId="169" fontId="3" fillId="4" borderId="30" xfId="0" applyNumberFormat="1" applyFont="1" applyFill="1" applyBorder="1" applyAlignment="1" applyProtection="1">
      <alignment horizontal="left"/>
      <protection hidden="1"/>
    </xf>
    <xf numFmtId="1" fontId="2" fillId="4" borderId="30" xfId="0" applyNumberFormat="1" applyFont="1" applyFill="1" applyBorder="1" applyAlignment="1" applyProtection="1">
      <alignment horizontal="left"/>
      <protection hidden="1"/>
    </xf>
    <xf numFmtId="2" fontId="3" fillId="4" borderId="30" xfId="0" applyNumberFormat="1" applyFont="1" applyFill="1" applyBorder="1" applyAlignment="1" applyProtection="1">
      <alignment horizontal="right"/>
      <protection hidden="1"/>
    </xf>
    <xf numFmtId="4" fontId="3" fillId="4" borderId="30" xfId="0" applyNumberFormat="1" applyFont="1" applyFill="1" applyBorder="1" applyAlignment="1" applyProtection="1">
      <alignment horizontal="right"/>
      <protection hidden="1"/>
    </xf>
    <xf numFmtId="4" fontId="3" fillId="4" borderId="31" xfId="0" applyNumberFormat="1" applyFont="1" applyFill="1" applyBorder="1" applyAlignment="1" applyProtection="1">
      <alignment horizontal="right"/>
      <protection hidden="1"/>
    </xf>
    <xf numFmtId="2" fontId="3" fillId="4" borderId="29" xfId="0" applyNumberFormat="1" applyFont="1" applyFill="1" applyBorder="1" applyProtection="1">
      <protection hidden="1"/>
    </xf>
    <xf numFmtId="0" fontId="11"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168" fontId="2" fillId="0" borderId="0" xfId="0" applyNumberFormat="1" applyFont="1" applyAlignment="1" applyProtection="1">
      <alignment horizontal="right"/>
      <protection hidden="1"/>
    </xf>
    <xf numFmtId="0" fontId="2" fillId="0" borderId="0" xfId="0" applyFont="1" applyAlignment="1" applyProtection="1">
      <alignment horizontal="left" vertical="center"/>
      <protection hidden="1"/>
    </xf>
    <xf numFmtId="171" fontId="11" fillId="0" borderId="0" xfId="0" applyNumberFormat="1" applyFont="1" applyAlignment="1" applyProtection="1">
      <alignment horizontal="left"/>
      <protection hidden="1"/>
    </xf>
    <xf numFmtId="2" fontId="11" fillId="0" borderId="0" xfId="0" applyNumberFormat="1" applyFont="1" applyAlignment="1" applyProtection="1">
      <alignment horizontal="center" vertical="center"/>
      <protection hidden="1"/>
    </xf>
    <xf numFmtId="168" fontId="2" fillId="0" borderId="0" xfId="0" applyNumberFormat="1" applyFont="1" applyAlignment="1" applyProtection="1">
      <alignment horizontal="left" vertical="center"/>
      <protection hidden="1"/>
    </xf>
    <xf numFmtId="0" fontId="19"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20" fillId="0" borderId="0" xfId="0" applyFont="1" applyAlignment="1" applyProtection="1">
      <alignment vertical="center"/>
      <protection hidden="1"/>
    </xf>
    <xf numFmtId="2" fontId="2" fillId="0" borderId="48" xfId="0" applyNumberFormat="1" applyFont="1" applyBorder="1" applyAlignment="1" applyProtection="1">
      <alignment horizontal="right" vertical="center"/>
      <protection locked="0"/>
    </xf>
    <xf numFmtId="2" fontId="2" fillId="0" borderId="49" xfId="0" applyNumberFormat="1" applyFont="1" applyBorder="1" applyAlignment="1" applyProtection="1">
      <alignment horizontal="right" vertical="center"/>
      <protection locked="0"/>
    </xf>
    <xf numFmtId="0" fontId="16"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5" fillId="0" borderId="0" xfId="0" applyFont="1" applyAlignment="1" applyProtection="1">
      <alignment horizontal="right"/>
      <protection hidden="1"/>
    </xf>
    <xf numFmtId="0" fontId="2" fillId="4" borderId="18" xfId="0" applyFont="1" applyFill="1" applyBorder="1" applyAlignment="1" applyProtection="1">
      <alignment vertical="center"/>
      <protection hidden="1"/>
    </xf>
    <xf numFmtId="0" fontId="2" fillId="0" borderId="0" xfId="0" applyFont="1" applyAlignment="1" applyProtection="1">
      <alignment horizontal="center" wrapText="1"/>
      <protection hidden="1"/>
    </xf>
    <xf numFmtId="168" fontId="5" fillId="0" borderId="0" xfId="0" applyNumberFormat="1" applyFont="1" applyAlignment="1" applyProtection="1">
      <alignment horizontal="center"/>
      <protection hidden="1"/>
    </xf>
    <xf numFmtId="0" fontId="5" fillId="0" borderId="0" xfId="0" applyFont="1" applyAlignment="1" applyProtection="1">
      <alignment horizontal="center" wrapText="1"/>
      <protection hidden="1"/>
    </xf>
    <xf numFmtId="2" fontId="5" fillId="0" borderId="0" xfId="0" applyNumberFormat="1" applyFont="1" applyAlignment="1" applyProtection="1">
      <alignment horizontal="center"/>
      <protection hidden="1"/>
    </xf>
    <xf numFmtId="2" fontId="4" fillId="0" borderId="0" xfId="0" applyNumberFormat="1" applyFont="1" applyAlignment="1" applyProtection="1">
      <alignment horizontal="center"/>
      <protection hidden="1"/>
    </xf>
    <xf numFmtId="0" fontId="3" fillId="4" borderId="71" xfId="0" applyFont="1" applyFill="1" applyBorder="1" applyProtection="1">
      <protection hidden="1"/>
    </xf>
    <xf numFmtId="0" fontId="3" fillId="4" borderId="72" xfId="0" applyFont="1" applyFill="1" applyBorder="1" applyProtection="1">
      <protection hidden="1"/>
    </xf>
    <xf numFmtId="169" fontId="3" fillId="4" borderId="79" xfId="0" applyNumberFormat="1" applyFont="1" applyFill="1" applyBorder="1" applyAlignment="1" applyProtection="1">
      <alignment horizontal="left"/>
      <protection hidden="1"/>
    </xf>
    <xf numFmtId="4" fontId="3" fillId="4" borderId="20" xfId="0" applyNumberFormat="1" applyFont="1" applyFill="1" applyBorder="1" applyAlignment="1" applyProtection="1">
      <alignment horizontal="right"/>
      <protection hidden="1"/>
    </xf>
    <xf numFmtId="4" fontId="7" fillId="0" borderId="0" xfId="0" applyNumberFormat="1" applyFont="1" applyAlignment="1" applyProtection="1">
      <alignment horizontal="right" vertical="center"/>
      <protection hidden="1"/>
    </xf>
    <xf numFmtId="4" fontId="5" fillId="0" borderId="0" xfId="0" applyNumberFormat="1" applyFont="1" applyAlignment="1" applyProtection="1">
      <alignment horizontal="center" vertical="center" wrapText="1"/>
      <protection hidden="1"/>
    </xf>
    <xf numFmtId="4" fontId="5" fillId="0" borderId="0" xfId="0" applyNumberFormat="1" applyFont="1" applyAlignment="1">
      <alignment horizontal="center" vertical="center"/>
    </xf>
    <xf numFmtId="4" fontId="5" fillId="0" borderId="0" xfId="0" applyNumberFormat="1" applyFont="1" applyAlignment="1" applyProtection="1">
      <alignment horizontal="center" vertical="center"/>
      <protection hidden="1"/>
    </xf>
    <xf numFmtId="4" fontId="5" fillId="0" borderId="0" xfId="0" applyNumberFormat="1" applyFont="1" applyAlignment="1" applyProtection="1">
      <alignment horizontal="right" vertical="center"/>
      <protection hidden="1"/>
    </xf>
    <xf numFmtId="2" fontId="5" fillId="0" borderId="0" xfId="0" applyNumberFormat="1" applyFont="1" applyAlignment="1" applyProtection="1">
      <alignment vertical="center"/>
      <protection hidden="1"/>
    </xf>
    <xf numFmtId="1"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4" fontId="5" fillId="0" borderId="0" xfId="0" applyNumberFormat="1" applyFont="1" applyAlignment="1" applyProtection="1">
      <alignment horizontal="right" vertical="center" wrapText="1"/>
      <protection hidden="1"/>
    </xf>
    <xf numFmtId="4" fontId="5"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2" fillId="4" borderId="40" xfId="0" applyFont="1" applyFill="1" applyBorder="1" applyAlignment="1" applyProtection="1">
      <alignment vertical="center"/>
      <protection hidden="1"/>
    </xf>
    <xf numFmtId="0" fontId="19" fillId="0" borderId="0" xfId="0" applyFont="1" applyAlignment="1" applyProtection="1">
      <alignment horizontal="right" vertical="center"/>
      <protection hidden="1"/>
    </xf>
    <xf numFmtId="4" fontId="19" fillId="0" borderId="0" xfId="0" applyNumberFormat="1" applyFont="1" applyAlignment="1" applyProtection="1">
      <alignment horizontal="right" vertical="center"/>
      <protection hidden="1"/>
    </xf>
    <xf numFmtId="0" fontId="2" fillId="4" borderId="43" xfId="0" applyFont="1" applyFill="1" applyBorder="1" applyAlignment="1" applyProtection="1">
      <alignment horizontal="left" vertical="center"/>
      <protection hidden="1"/>
    </xf>
    <xf numFmtId="0" fontId="2" fillId="4" borderId="42" xfId="0" applyFont="1" applyFill="1" applyBorder="1" applyAlignment="1" applyProtection="1">
      <alignment vertical="center"/>
      <protection hidden="1"/>
    </xf>
    <xf numFmtId="0" fontId="2" fillId="0" borderId="0" xfId="0" applyFont="1" applyAlignment="1" applyProtection="1">
      <alignment horizontal="right" vertical="center"/>
      <protection hidden="1"/>
    </xf>
    <xf numFmtId="2" fontId="11" fillId="0" borderId="0" xfId="0" applyNumberFormat="1" applyFont="1" applyAlignment="1" applyProtection="1">
      <alignment horizontal="right" vertical="center"/>
      <protection hidden="1"/>
    </xf>
    <xf numFmtId="0" fontId="11" fillId="0" borderId="84" xfId="0" applyFont="1" applyBorder="1" applyProtection="1">
      <protection hidden="1"/>
    </xf>
    <xf numFmtId="0" fontId="2" fillId="0" borderId="84" xfId="0" applyFont="1" applyBorder="1" applyAlignment="1" applyProtection="1">
      <alignment vertical="center" wrapText="1"/>
      <protection hidden="1"/>
    </xf>
    <xf numFmtId="0" fontId="11" fillId="0" borderId="84" xfId="0" applyFont="1" applyBorder="1" applyAlignment="1" applyProtection="1">
      <alignment vertical="center"/>
      <protection hidden="1"/>
    </xf>
    <xf numFmtId="0" fontId="19" fillId="0" borderId="84" xfId="0" applyFont="1" applyBorder="1" applyAlignment="1" applyProtection="1">
      <alignment vertical="center"/>
      <protection hidden="1"/>
    </xf>
    <xf numFmtId="0" fontId="19" fillId="0" borderId="84" xfId="0" applyFont="1" applyBorder="1" applyAlignment="1" applyProtection="1">
      <alignment horizontal="right" vertical="center"/>
      <protection hidden="1"/>
    </xf>
    <xf numFmtId="4" fontId="19" fillId="0" borderId="84" xfId="0" applyNumberFormat="1" applyFont="1" applyBorder="1" applyAlignment="1" applyProtection="1">
      <alignment vertical="center"/>
      <protection hidden="1"/>
    </xf>
    <xf numFmtId="4" fontId="19" fillId="0" borderId="84" xfId="0" applyNumberFormat="1" applyFont="1" applyBorder="1" applyAlignment="1" applyProtection="1">
      <alignment horizontal="right" vertical="center"/>
      <protection hidden="1"/>
    </xf>
    <xf numFmtId="0" fontId="17" fillId="4" borderId="17" xfId="0" applyFont="1" applyFill="1" applyBorder="1" applyAlignment="1" applyProtection="1">
      <alignment vertical="center"/>
      <protection hidden="1"/>
    </xf>
    <xf numFmtId="0" fontId="2" fillId="4" borderId="87" xfId="0" applyFont="1" applyFill="1" applyBorder="1" applyAlignment="1" applyProtection="1">
      <alignment horizontal="right" wrapText="1"/>
      <protection hidden="1"/>
    </xf>
    <xf numFmtId="171" fontId="11" fillId="0" borderId="84" xfId="0" applyNumberFormat="1" applyFont="1" applyBorder="1" applyAlignment="1" applyProtection="1">
      <alignment horizontal="right"/>
      <protection hidden="1"/>
    </xf>
    <xf numFmtId="0" fontId="11" fillId="0" borderId="84" xfId="0" applyFont="1" applyBorder="1" applyAlignment="1" applyProtection="1">
      <alignment horizontal="right" vertical="center"/>
      <protection hidden="1"/>
    </xf>
    <xf numFmtId="0" fontId="20" fillId="0" borderId="84" xfId="0" applyFont="1" applyBorder="1" applyAlignment="1" applyProtection="1">
      <alignment vertical="center"/>
      <protection hidden="1"/>
    </xf>
    <xf numFmtId="14" fontId="11" fillId="0" borderId="0" xfId="0" applyNumberFormat="1" applyFont="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0" xfId="0" applyNumberFormat="1" applyFont="1" applyAlignment="1" applyProtection="1">
      <alignment vertical="center"/>
      <protection hidden="1"/>
    </xf>
    <xf numFmtId="10" fontId="11" fillId="0" borderId="0" xfId="0" applyNumberFormat="1" applyFont="1" applyAlignment="1" applyProtection="1">
      <alignment vertical="center"/>
      <protection hidden="1"/>
    </xf>
    <xf numFmtId="49" fontId="11" fillId="0" borderId="0" xfId="0" applyNumberFormat="1" applyFont="1" applyAlignment="1" applyProtection="1">
      <alignment vertical="center"/>
      <protection hidden="1"/>
    </xf>
    <xf numFmtId="14" fontId="11" fillId="0" borderId="0" xfId="0" applyNumberFormat="1" applyFont="1" applyAlignment="1" applyProtection="1">
      <alignment horizontal="left" vertical="center"/>
      <protection hidden="1"/>
    </xf>
    <xf numFmtId="1" fontId="11" fillId="0" borderId="0" xfId="0" applyNumberFormat="1" applyFont="1" applyAlignment="1" applyProtection="1">
      <alignment horizontal="left" vertical="center"/>
      <protection hidden="1"/>
    </xf>
    <xf numFmtId="0" fontId="26" fillId="0" borderId="0" xfId="0" applyFont="1" applyAlignment="1" applyProtection="1">
      <alignment vertical="center"/>
      <protection hidden="1"/>
    </xf>
    <xf numFmtId="0" fontId="27" fillId="0" borderId="0" xfId="0" applyFont="1" applyProtection="1">
      <protection hidden="1"/>
    </xf>
    <xf numFmtId="1" fontId="2" fillId="0" borderId="0" xfId="0" applyNumberFormat="1" applyFont="1" applyAlignment="1" applyProtection="1">
      <alignment horizontal="center" vertical="top"/>
      <protection hidden="1"/>
    </xf>
    <xf numFmtId="2" fontId="2" fillId="0" borderId="0" xfId="0" applyNumberFormat="1" applyFont="1" applyAlignment="1" applyProtection="1">
      <alignment horizontal="right" vertical="top"/>
      <protection hidden="1"/>
    </xf>
    <xf numFmtId="164" fontId="2" fillId="0" borderId="0" xfId="0" applyNumberFormat="1" applyFont="1" applyAlignment="1" applyProtection="1">
      <alignment horizontal="right" vertical="top"/>
      <protection hidden="1"/>
    </xf>
    <xf numFmtId="4" fontId="2" fillId="0" borderId="0" xfId="0" applyNumberFormat="1" applyFont="1" applyAlignment="1" applyProtection="1">
      <alignment vertical="top"/>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0" fontId="28" fillId="0" borderId="0" xfId="0" applyFont="1" applyAlignment="1" applyProtection="1">
      <alignment vertical="top"/>
      <protection hidden="1"/>
    </xf>
    <xf numFmtId="2" fontId="2" fillId="0" borderId="26" xfId="0" applyNumberFormat="1" applyFont="1" applyBorder="1" applyAlignment="1" applyProtection="1">
      <alignment horizontal="right" vertical="center"/>
      <protection locked="0"/>
    </xf>
    <xf numFmtId="2" fontId="2" fillId="0" borderId="25" xfId="0" applyNumberFormat="1" applyFont="1" applyBorder="1" applyAlignment="1" applyProtection="1">
      <alignment horizontal="right" vertical="center"/>
      <protection locked="0"/>
    </xf>
    <xf numFmtId="2" fontId="2" fillId="0" borderId="43" xfId="0" applyNumberFormat="1" applyFont="1" applyBorder="1" applyAlignment="1" applyProtection="1">
      <alignment horizontal="right" vertical="center"/>
      <protection locked="0"/>
    </xf>
    <xf numFmtId="0" fontId="3" fillId="4" borderId="29"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3" fillId="4" borderId="30" xfId="0" applyFont="1" applyFill="1" applyBorder="1" applyAlignment="1" applyProtection="1">
      <alignment horizontal="right" vertical="center"/>
      <protection hidden="1"/>
    </xf>
    <xf numFmtId="164" fontId="3" fillId="4" borderId="29" xfId="0" applyNumberFormat="1" applyFont="1" applyFill="1" applyBorder="1" applyAlignment="1" applyProtection="1">
      <alignment horizontal="left" vertical="center"/>
      <protection hidden="1"/>
    </xf>
    <xf numFmtId="164" fontId="3" fillId="4" borderId="30" xfId="0" applyNumberFormat="1" applyFont="1" applyFill="1" applyBorder="1" applyAlignment="1" applyProtection="1">
      <alignment horizontal="right" vertical="center"/>
      <protection hidden="1"/>
    </xf>
    <xf numFmtId="0" fontId="3" fillId="4" borderId="31" xfId="0" applyFont="1" applyFill="1" applyBorder="1" applyAlignment="1" applyProtection="1">
      <alignment horizontal="left" vertical="center"/>
      <protection hidden="1"/>
    </xf>
    <xf numFmtId="164" fontId="3" fillId="4" borderId="31" xfId="0" applyNumberFormat="1" applyFont="1" applyFill="1" applyBorder="1" applyAlignment="1" applyProtection="1">
      <alignment horizontal="right" vertical="center"/>
      <protection hidden="1"/>
    </xf>
    <xf numFmtId="174" fontId="2" fillId="0" borderId="0" xfId="0" applyNumberFormat="1" applyFont="1" applyAlignment="1" applyProtection="1">
      <alignment horizontal="left" vertical="center"/>
      <protection hidden="1"/>
    </xf>
    <xf numFmtId="2" fontId="15"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2" fillId="4" borderId="20" xfId="0" applyFont="1" applyFill="1" applyBorder="1" applyAlignment="1" applyProtection="1">
      <alignment vertical="center"/>
      <protection hidden="1"/>
    </xf>
    <xf numFmtId="0" fontId="2" fillId="4" borderId="21" xfId="0" applyFont="1" applyFill="1" applyBorder="1" applyAlignment="1" applyProtection="1">
      <alignment horizontal="left" vertical="center"/>
      <protection hidden="1"/>
    </xf>
    <xf numFmtId="0" fontId="9" fillId="4" borderId="16" xfId="0" applyFont="1" applyFill="1" applyBorder="1" applyAlignment="1" applyProtection="1">
      <alignment vertical="center"/>
      <protection hidden="1"/>
    </xf>
    <xf numFmtId="0" fontId="9" fillId="4" borderId="0" xfId="0" applyFont="1" applyFill="1" applyAlignment="1" applyProtection="1">
      <alignment vertical="center"/>
      <protection hidden="1"/>
    </xf>
    <xf numFmtId="0" fontId="2" fillId="4" borderId="53" xfId="0" applyFont="1" applyFill="1" applyBorder="1" applyAlignment="1" applyProtection="1">
      <alignment horizontal="left" vertical="center"/>
      <protection hidden="1"/>
    </xf>
    <xf numFmtId="0" fontId="2" fillId="4" borderId="39" xfId="0" applyFont="1" applyFill="1" applyBorder="1" applyAlignment="1" applyProtection="1">
      <alignment vertical="center"/>
      <protection hidden="1"/>
    </xf>
    <xf numFmtId="0" fontId="2" fillId="4" borderId="44" xfId="0" applyFont="1" applyFill="1" applyBorder="1" applyAlignment="1" applyProtection="1">
      <alignment horizontal="left" vertical="center"/>
      <protection hidden="1"/>
    </xf>
    <xf numFmtId="0" fontId="2" fillId="4" borderId="54" xfId="0" applyFont="1" applyFill="1" applyBorder="1" applyAlignment="1" applyProtection="1">
      <alignment vertical="center"/>
      <protection hidden="1"/>
    </xf>
    <xf numFmtId="0" fontId="2" fillId="4" borderId="70" xfId="0" applyFont="1" applyFill="1" applyBorder="1" applyAlignment="1" applyProtection="1">
      <alignment vertical="center"/>
      <protection hidden="1"/>
    </xf>
    <xf numFmtId="0" fontId="2" fillId="4" borderId="61" xfId="0" applyFont="1" applyFill="1" applyBorder="1" applyAlignment="1" applyProtection="1">
      <alignment horizontal="right" vertical="center" wrapText="1"/>
      <protection hidden="1"/>
    </xf>
    <xf numFmtId="14" fontId="2" fillId="4" borderId="8" xfId="0" applyNumberFormat="1" applyFont="1" applyFill="1" applyBorder="1" applyAlignment="1" applyProtection="1">
      <alignment horizontal="right" vertical="center"/>
      <protection hidden="1"/>
    </xf>
    <xf numFmtId="14" fontId="2" fillId="4" borderId="51" xfId="0" applyNumberFormat="1" applyFont="1" applyFill="1" applyBorder="1" applyAlignment="1" applyProtection="1">
      <alignment horizontal="right" vertical="center"/>
      <protection hidden="1"/>
    </xf>
    <xf numFmtId="2" fontId="2" fillId="0" borderId="0" xfId="0" applyNumberFormat="1" applyFont="1" applyAlignment="1" applyProtection="1">
      <alignment vertical="center"/>
      <protection hidden="1"/>
    </xf>
    <xf numFmtId="14" fontId="2" fillId="4" borderId="52" xfId="0" applyNumberFormat="1" applyFont="1" applyFill="1" applyBorder="1" applyAlignment="1" applyProtection="1">
      <alignment horizontal="right" vertical="center"/>
      <protection hidden="1"/>
    </xf>
    <xf numFmtId="0" fontId="2" fillId="4" borderId="54" xfId="0" applyFont="1" applyFill="1" applyBorder="1" applyAlignment="1" applyProtection="1">
      <alignment horizontal="left" vertical="center"/>
      <protection hidden="1"/>
    </xf>
    <xf numFmtId="175" fontId="2" fillId="4" borderId="18" xfId="0" applyNumberFormat="1" applyFont="1" applyFill="1" applyBorder="1" applyAlignment="1" applyProtection="1">
      <alignment horizontal="right" vertical="center"/>
      <protection hidden="1"/>
    </xf>
    <xf numFmtId="0" fontId="2" fillId="4" borderId="0" xfId="0" applyFont="1" applyFill="1" applyAlignment="1" applyProtection="1">
      <alignment vertical="center"/>
      <protection hidden="1"/>
    </xf>
    <xf numFmtId="0" fontId="2" fillId="4" borderId="56" xfId="0" applyFont="1" applyFill="1" applyBorder="1" applyAlignment="1" applyProtection="1">
      <alignment horizontal="right" vertical="center"/>
      <protection hidden="1"/>
    </xf>
    <xf numFmtId="0" fontId="2" fillId="4" borderId="37" xfId="0" applyFont="1" applyFill="1" applyBorder="1" applyAlignment="1" applyProtection="1">
      <alignment horizontal="left" vertical="center"/>
      <protection hidden="1"/>
    </xf>
    <xf numFmtId="0" fontId="2" fillId="4" borderId="38" xfId="0" applyFont="1" applyFill="1" applyBorder="1" applyAlignment="1" applyProtection="1">
      <alignment vertical="center"/>
      <protection hidden="1"/>
    </xf>
    <xf numFmtId="0" fontId="2" fillId="4" borderId="41" xfId="0" applyFont="1" applyFill="1" applyBorder="1" applyAlignment="1" applyProtection="1">
      <alignment vertical="center"/>
      <protection hidden="1"/>
    </xf>
    <xf numFmtId="0" fontId="2" fillId="4" borderId="69" xfId="0" applyFont="1" applyFill="1" applyBorder="1" applyAlignment="1" applyProtection="1">
      <alignment vertical="center"/>
      <protection hidden="1"/>
    </xf>
    <xf numFmtId="0" fontId="2" fillId="4" borderId="88" xfId="0" applyFont="1" applyFill="1" applyBorder="1" applyAlignment="1" applyProtection="1">
      <alignment vertical="center"/>
      <protection hidden="1"/>
    </xf>
    <xf numFmtId="14" fontId="2" fillId="4" borderId="55" xfId="0" applyNumberFormat="1" applyFont="1" applyFill="1" applyBorder="1" applyAlignment="1" applyProtection="1">
      <alignment horizontal="right" vertical="center"/>
      <protection hidden="1"/>
    </xf>
    <xf numFmtId="14" fontId="2" fillId="4" borderId="57" xfId="0" applyNumberFormat="1" applyFont="1" applyFill="1" applyBorder="1" applyAlignment="1" applyProtection="1">
      <alignment horizontal="right" vertical="center"/>
      <protection hidden="1"/>
    </xf>
    <xf numFmtId="14" fontId="2" fillId="4" borderId="59" xfId="0" applyNumberFormat="1" applyFont="1" applyFill="1" applyBorder="1" applyAlignment="1" applyProtection="1">
      <alignment horizontal="right" vertical="center"/>
      <protection hidden="1"/>
    </xf>
    <xf numFmtId="175" fontId="2" fillId="4" borderId="17" xfId="0" applyNumberFormat="1" applyFont="1" applyFill="1" applyBorder="1" applyAlignment="1" applyProtection="1">
      <alignment horizontal="right" vertical="center"/>
      <protection hidden="1"/>
    </xf>
    <xf numFmtId="0" fontId="2" fillId="4" borderId="16" xfId="0" applyFont="1" applyFill="1" applyBorder="1" applyAlignment="1" applyProtection="1">
      <alignment vertical="center"/>
      <protection hidden="1"/>
    </xf>
    <xf numFmtId="0" fontId="2" fillId="0" borderId="30" xfId="0" applyFont="1" applyBorder="1" applyProtection="1">
      <protection hidden="1"/>
    </xf>
    <xf numFmtId="169" fontId="2" fillId="0" borderId="30" xfId="0" applyNumberFormat="1" applyFont="1" applyBorder="1" applyAlignment="1" applyProtection="1">
      <alignment horizontal="left"/>
      <protection hidden="1"/>
    </xf>
    <xf numFmtId="2" fontId="2" fillId="0" borderId="30" xfId="0" applyNumberFormat="1" applyFont="1" applyBorder="1" applyProtection="1">
      <protection hidden="1"/>
    </xf>
    <xf numFmtId="164" fontId="2" fillId="0" borderId="30" xfId="0" applyNumberFormat="1" applyFont="1" applyBorder="1" applyAlignment="1" applyProtection="1">
      <alignment horizontal="right"/>
      <protection hidden="1"/>
    </xf>
    <xf numFmtId="2" fontId="2" fillId="0" borderId="30" xfId="0" applyNumberFormat="1" applyFont="1" applyBorder="1" applyAlignment="1" applyProtection="1">
      <alignment horizontal="right"/>
      <protection hidden="1"/>
    </xf>
    <xf numFmtId="1" fontId="2" fillId="0" borderId="30" xfId="0" applyNumberFormat="1" applyFont="1" applyBorder="1" applyAlignment="1" applyProtection="1">
      <alignment horizontal="left"/>
      <protection hidden="1"/>
    </xf>
    <xf numFmtId="1" fontId="2" fillId="0" borderId="30" xfId="0" applyNumberFormat="1" applyFont="1" applyBorder="1" applyAlignment="1" applyProtection="1">
      <alignment horizontal="right"/>
      <protection hidden="1"/>
    </xf>
    <xf numFmtId="0" fontId="0" fillId="0" borderId="30" xfId="0" applyBorder="1"/>
    <xf numFmtId="0" fontId="2" fillId="4" borderId="68" xfId="0" applyFont="1" applyFill="1" applyBorder="1" applyAlignment="1" applyProtection="1">
      <alignment horizontal="right" wrapText="1"/>
      <protection hidden="1"/>
    </xf>
    <xf numFmtId="0" fontId="2" fillId="4" borderId="46" xfId="0" applyFont="1" applyFill="1" applyBorder="1" applyAlignment="1" applyProtection="1">
      <alignment horizontal="right" wrapText="1"/>
      <protection hidden="1"/>
    </xf>
    <xf numFmtId="2" fontId="2" fillId="4" borderId="64" xfId="0" applyNumberFormat="1" applyFont="1" applyFill="1" applyBorder="1" applyAlignment="1" applyProtection="1">
      <alignment vertical="center"/>
      <protection hidden="1"/>
    </xf>
    <xf numFmtId="164" fontId="2" fillId="4" borderId="65" xfId="0" applyNumberFormat="1" applyFont="1" applyFill="1" applyBorder="1" applyAlignment="1" applyProtection="1">
      <alignment vertical="center"/>
      <protection hidden="1"/>
    </xf>
    <xf numFmtId="169" fontId="3" fillId="4" borderId="20" xfId="0" applyNumberFormat="1" applyFont="1" applyFill="1" applyBorder="1" applyAlignment="1" applyProtection="1">
      <alignment vertical="center"/>
      <protection hidden="1"/>
    </xf>
    <xf numFmtId="164" fontId="2" fillId="4" borderId="8" xfId="0" applyNumberFormat="1" applyFont="1" applyFill="1" applyBorder="1" applyAlignment="1" applyProtection="1">
      <alignment horizontal="right" vertical="center"/>
      <protection hidden="1"/>
    </xf>
    <xf numFmtId="164" fontId="2" fillId="4" borderId="23" xfId="0" applyNumberFormat="1" applyFont="1" applyFill="1" applyBorder="1" applyAlignment="1" applyProtection="1">
      <alignment horizontal="right" vertical="center"/>
      <protection hidden="1"/>
    </xf>
    <xf numFmtId="0" fontId="2" fillId="4" borderId="6" xfId="0" applyFont="1" applyFill="1" applyBorder="1" applyAlignment="1" applyProtection="1">
      <alignment horizontal="right" vertical="center"/>
      <protection hidden="1"/>
    </xf>
    <xf numFmtId="2" fontId="3" fillId="4" borderId="23" xfId="0" applyNumberFormat="1" applyFont="1" applyFill="1" applyBorder="1" applyAlignment="1" applyProtection="1">
      <alignment horizontal="right" vertical="center"/>
      <protection hidden="1"/>
    </xf>
    <xf numFmtId="169" fontId="2" fillId="2" borderId="45" xfId="0" applyNumberFormat="1" applyFont="1" applyFill="1" applyBorder="1" applyAlignment="1" applyProtection="1">
      <alignment horizontal="left"/>
      <protection hidden="1"/>
    </xf>
    <xf numFmtId="169" fontId="2" fillId="2" borderId="46" xfId="0" applyNumberFormat="1" applyFont="1" applyFill="1" applyBorder="1" applyAlignment="1" applyProtection="1">
      <alignment horizontal="left"/>
      <protection hidden="1"/>
    </xf>
    <xf numFmtId="169" fontId="2" fillId="2" borderId="89" xfId="0" applyNumberFormat="1" applyFont="1" applyFill="1" applyBorder="1" applyProtection="1">
      <protection hidden="1"/>
    </xf>
    <xf numFmtId="9" fontId="2" fillId="2" borderId="76" xfId="0" applyNumberFormat="1" applyFont="1" applyFill="1" applyBorder="1" applyAlignment="1" applyProtection="1">
      <alignment wrapText="1"/>
      <protection hidden="1"/>
    </xf>
    <xf numFmtId="9" fontId="2" fillId="2" borderId="68" xfId="0" applyNumberFormat="1" applyFont="1" applyFill="1" applyBorder="1" applyAlignment="1" applyProtection="1">
      <alignment wrapText="1"/>
      <protection hidden="1"/>
    </xf>
    <xf numFmtId="0" fontId="29" fillId="4" borderId="66" xfId="0" applyFont="1" applyFill="1" applyBorder="1" applyAlignment="1" applyProtection="1">
      <alignment horizontal="right" vertical="center" wrapText="1"/>
      <protection hidden="1"/>
    </xf>
    <xf numFmtId="10" fontId="2" fillId="4" borderId="6" xfId="0" applyNumberFormat="1" applyFont="1" applyFill="1" applyBorder="1" applyAlignment="1" applyProtection="1">
      <alignment horizontal="left" vertical="center"/>
      <protection hidden="1"/>
    </xf>
    <xf numFmtId="10" fontId="2" fillId="4" borderId="60" xfId="1" applyNumberFormat="1" applyFont="1" applyFill="1" applyBorder="1" applyAlignment="1" applyProtection="1">
      <alignment horizontal="right" vertical="center" wrapText="1"/>
      <protection hidden="1"/>
    </xf>
    <xf numFmtId="169" fontId="3" fillId="4" borderId="20" xfId="0" applyNumberFormat="1" applyFont="1" applyFill="1" applyBorder="1" applyAlignment="1" applyProtection="1">
      <alignment horizontal="right" vertical="center"/>
      <protection hidden="1"/>
    </xf>
    <xf numFmtId="169" fontId="24" fillId="4" borderId="21" xfId="0" applyNumberFormat="1" applyFont="1" applyFill="1" applyBorder="1" applyAlignment="1" applyProtection="1">
      <alignment horizontal="right" vertical="center"/>
      <protection hidden="1"/>
    </xf>
    <xf numFmtId="169" fontId="3" fillId="0" borderId="0" xfId="0" applyNumberFormat="1" applyFont="1" applyAlignment="1" applyProtection="1">
      <alignment vertical="center"/>
      <protection hidden="1"/>
    </xf>
    <xf numFmtId="169" fontId="3" fillId="0" borderId="0" xfId="0" applyNumberFormat="1"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center" vertical="center"/>
      <protection hidden="1"/>
    </xf>
    <xf numFmtId="2" fontId="2" fillId="0" borderId="0" xfId="0" applyNumberFormat="1" applyFont="1" applyAlignment="1" applyProtection="1">
      <alignment horizontal="right" vertical="center"/>
      <protection hidden="1"/>
    </xf>
    <xf numFmtId="2" fontId="2" fillId="4" borderId="82" xfId="0" applyNumberFormat="1" applyFont="1" applyFill="1" applyBorder="1" applyAlignment="1" applyProtection="1">
      <alignment vertical="center"/>
      <protection hidden="1"/>
    </xf>
    <xf numFmtId="173" fontId="2" fillId="4" borderId="8" xfId="1" applyNumberFormat="1" applyFont="1" applyFill="1" applyBorder="1" applyAlignment="1" applyProtection="1">
      <alignment horizontal="right" vertical="center"/>
      <protection hidden="1"/>
    </xf>
    <xf numFmtId="1" fontId="2" fillId="4" borderId="8" xfId="1" applyNumberFormat="1" applyFont="1" applyFill="1" applyBorder="1" applyAlignment="1" applyProtection="1">
      <alignment horizontal="left" vertical="center"/>
      <protection hidden="1"/>
    </xf>
    <xf numFmtId="2" fontId="2" fillId="4" borderId="6" xfId="0" applyNumberFormat="1" applyFont="1" applyFill="1" applyBorder="1" applyAlignment="1" applyProtection="1">
      <alignment vertical="center"/>
      <protection hidden="1"/>
    </xf>
    <xf numFmtId="2" fontId="2" fillId="4" borderId="6" xfId="0" applyNumberFormat="1" applyFont="1" applyFill="1" applyBorder="1" applyAlignment="1" applyProtection="1">
      <alignment horizontal="right" vertical="center"/>
      <protection hidden="1"/>
    </xf>
    <xf numFmtId="10" fontId="2" fillId="4" borderId="6" xfId="0" applyNumberFormat="1" applyFont="1" applyFill="1" applyBorder="1" applyAlignment="1" applyProtection="1">
      <alignment horizontal="right" vertical="center"/>
      <protection hidden="1"/>
    </xf>
    <xf numFmtId="0" fontId="2" fillId="4" borderId="6" xfId="0" applyFont="1" applyFill="1" applyBorder="1" applyAlignment="1" applyProtection="1">
      <alignment vertical="center"/>
      <protection hidden="1"/>
    </xf>
    <xf numFmtId="0" fontId="2" fillId="0" borderId="0" xfId="0"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4" fontId="2" fillId="0" borderId="0" xfId="0" applyNumberFormat="1" applyFont="1" applyAlignment="1" applyProtection="1">
      <alignment vertical="center"/>
      <protection hidden="1"/>
    </xf>
    <xf numFmtId="164" fontId="2" fillId="4" borderId="83" xfId="0" applyNumberFormat="1" applyFont="1" applyFill="1" applyBorder="1" applyAlignment="1" applyProtection="1">
      <alignment vertical="center"/>
      <protection hidden="1"/>
    </xf>
    <xf numFmtId="1" fontId="2" fillId="4" borderId="23" xfId="0" applyNumberFormat="1" applyFont="1" applyFill="1" applyBorder="1" applyAlignment="1" applyProtection="1">
      <alignment horizontal="left" vertical="center"/>
      <protection hidden="1"/>
    </xf>
    <xf numFmtId="164" fontId="2" fillId="4" borderId="23" xfId="0" applyNumberFormat="1" applyFont="1" applyFill="1" applyBorder="1" applyAlignment="1" applyProtection="1">
      <alignment vertical="center"/>
      <protection hidden="1"/>
    </xf>
    <xf numFmtId="1" fontId="2" fillId="4" borderId="23" xfId="0" applyNumberFormat="1" applyFont="1" applyFill="1" applyBorder="1" applyAlignment="1" applyProtection="1">
      <alignment horizontal="right" vertical="center"/>
      <protection hidden="1"/>
    </xf>
    <xf numFmtId="0" fontId="2" fillId="4" borderId="23" xfId="0" applyFont="1" applyFill="1" applyBorder="1" applyAlignment="1" applyProtection="1">
      <alignment vertical="center"/>
      <protection hidden="1"/>
    </xf>
    <xf numFmtId="164" fontId="5" fillId="0" borderId="0" xfId="0" applyNumberFormat="1" applyFont="1" applyAlignment="1" applyProtection="1">
      <alignment horizontal="center" vertical="center"/>
      <protection hidden="1"/>
    </xf>
    <xf numFmtId="10" fontId="2" fillId="0" borderId="0" xfId="0" applyNumberFormat="1" applyFont="1" applyAlignment="1" applyProtection="1">
      <alignment horizontal="right" vertical="center"/>
      <protection hidden="1"/>
    </xf>
    <xf numFmtId="2" fontId="2" fillId="0" borderId="3" xfId="0" applyNumberFormat="1" applyFont="1" applyBorder="1" applyAlignment="1" applyProtection="1">
      <alignment horizontal="right" vertical="center"/>
      <protection locked="0"/>
    </xf>
    <xf numFmtId="2" fontId="2" fillId="0" borderId="11" xfId="0" applyNumberFormat="1" applyFont="1" applyBorder="1" applyAlignment="1" applyProtection="1">
      <alignment horizontal="right" vertical="center"/>
      <protection locked="0"/>
    </xf>
    <xf numFmtId="2" fontId="2" fillId="0" borderId="13" xfId="0" applyNumberFormat="1" applyFont="1" applyBorder="1" applyAlignment="1" applyProtection="1">
      <alignment horizontal="right" vertical="center"/>
      <protection locked="0"/>
    </xf>
    <xf numFmtId="2" fontId="2" fillId="0" borderId="7" xfId="0" applyNumberFormat="1" applyFont="1" applyBorder="1" applyAlignment="1" applyProtection="1">
      <alignment horizontal="right" vertical="center"/>
      <protection locked="0"/>
    </xf>
    <xf numFmtId="2" fontId="2" fillId="0" borderId="4" xfId="0" applyNumberFormat="1" applyFont="1" applyBorder="1" applyAlignment="1" applyProtection="1">
      <alignment horizontal="right" vertical="center"/>
      <protection locked="0"/>
    </xf>
    <xf numFmtId="2" fontId="2" fillId="0" borderId="1" xfId="0" applyNumberFormat="1" applyFont="1" applyBorder="1" applyAlignment="1" applyProtection="1">
      <alignment horizontal="right" vertical="center"/>
      <protection locked="0"/>
    </xf>
    <xf numFmtId="2" fontId="2" fillId="0" borderId="34" xfId="0" applyNumberFormat="1" applyFont="1" applyBorder="1" applyAlignment="1" applyProtection="1">
      <alignment horizontal="right" vertical="center"/>
      <protection locked="0"/>
    </xf>
    <xf numFmtId="1" fontId="2" fillId="0" borderId="4" xfId="0" applyNumberFormat="1" applyFont="1" applyBorder="1" applyAlignment="1" applyProtection="1">
      <alignment horizontal="right" vertical="center"/>
      <protection locked="0"/>
    </xf>
    <xf numFmtId="0" fontId="2" fillId="4" borderId="34" xfId="0" applyFont="1" applyFill="1" applyBorder="1" applyAlignment="1" applyProtection="1">
      <alignment horizontal="left" vertical="center"/>
      <protection hidden="1"/>
    </xf>
    <xf numFmtId="0" fontId="2" fillId="4" borderId="19" xfId="0" applyFont="1" applyFill="1" applyBorder="1" applyAlignment="1" applyProtection="1">
      <alignment vertical="center"/>
      <protection hidden="1"/>
    </xf>
    <xf numFmtId="0" fontId="2" fillId="4" borderId="91" xfId="0" applyFont="1" applyFill="1" applyBorder="1" applyAlignment="1" applyProtection="1">
      <alignment vertical="center"/>
      <protection hidden="1"/>
    </xf>
    <xf numFmtId="0" fontId="30" fillId="4" borderId="103" xfId="0" applyFont="1" applyFill="1" applyBorder="1" applyAlignment="1" applyProtection="1">
      <alignment horizontal="left" vertical="center"/>
      <protection hidden="1"/>
    </xf>
    <xf numFmtId="0" fontId="30" fillId="4" borderId="104" xfId="0" applyFont="1" applyFill="1" applyBorder="1" applyAlignment="1" applyProtection="1">
      <alignment vertical="center"/>
      <protection hidden="1"/>
    </xf>
    <xf numFmtId="0" fontId="30" fillId="4" borderId="105" xfId="0" applyFont="1" applyFill="1" applyBorder="1" applyAlignment="1" applyProtection="1">
      <alignment vertical="center"/>
      <protection hidden="1"/>
    </xf>
    <xf numFmtId="4" fontId="33" fillId="0" borderId="0" xfId="0" applyNumberFormat="1" applyFont="1" applyAlignment="1" applyProtection="1">
      <alignment horizontal="right" vertical="center"/>
      <protection hidden="1"/>
    </xf>
    <xf numFmtId="4" fontId="34" fillId="0" borderId="0" xfId="0" applyNumberFormat="1" applyFont="1" applyAlignment="1" applyProtection="1">
      <alignment horizontal="center" vertical="center" wrapText="1"/>
      <protection hidden="1"/>
    </xf>
    <xf numFmtId="4" fontId="34" fillId="0" borderId="0" xfId="0" applyNumberFormat="1" applyFont="1" applyAlignment="1" applyProtection="1">
      <alignment horizontal="center" vertical="center"/>
      <protection hidden="1"/>
    </xf>
    <xf numFmtId="4" fontId="34" fillId="0" borderId="0" xfId="0" applyNumberFormat="1" applyFont="1" applyAlignment="1" applyProtection="1">
      <alignment horizontal="right" vertical="center"/>
      <protection hidden="1"/>
    </xf>
    <xf numFmtId="2" fontId="34" fillId="0" borderId="0" xfId="0" applyNumberFormat="1" applyFont="1" applyAlignment="1" applyProtection="1">
      <alignment vertical="center"/>
      <protection hidden="1"/>
    </xf>
    <xf numFmtId="1" fontId="34" fillId="0" borderId="0" xfId="0" applyNumberFormat="1" applyFont="1" applyAlignment="1" applyProtection="1">
      <alignment horizontal="center" vertical="center"/>
      <protection hidden="1"/>
    </xf>
    <xf numFmtId="0" fontId="34" fillId="0" borderId="0" xfId="0" applyFont="1" applyAlignment="1" applyProtection="1">
      <alignment horizontal="center" vertical="center"/>
      <protection hidden="1"/>
    </xf>
    <xf numFmtId="4" fontId="34" fillId="0" borderId="0" xfId="0" applyNumberFormat="1" applyFont="1" applyAlignment="1" applyProtection="1">
      <alignment horizontal="right" vertical="center" wrapText="1"/>
      <protection hidden="1"/>
    </xf>
    <xf numFmtId="4" fontId="34"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4" fontId="34" fillId="0" borderId="0" xfId="0" applyNumberFormat="1" applyFont="1" applyAlignment="1">
      <alignment horizontal="center" vertical="center"/>
    </xf>
    <xf numFmtId="2" fontId="2" fillId="4" borderId="58" xfId="3" applyNumberFormat="1" applyFont="1" applyFill="1" applyBorder="1" applyAlignment="1" applyProtection="1">
      <alignment horizontal="right" vertical="center"/>
      <protection hidden="1"/>
    </xf>
    <xf numFmtId="2" fontId="2" fillId="4" borderId="61" xfId="3" applyNumberFormat="1" applyFont="1" applyFill="1" applyBorder="1" applyAlignment="1" applyProtection="1">
      <alignment horizontal="right" vertical="center"/>
      <protection hidden="1"/>
    </xf>
    <xf numFmtId="0" fontId="2" fillId="4" borderId="53" xfId="0" applyFont="1" applyFill="1" applyBorder="1" applyAlignment="1" applyProtection="1">
      <alignment horizontal="right" vertical="center"/>
      <protection hidden="1"/>
    </xf>
    <xf numFmtId="167" fontId="2" fillId="4" borderId="8" xfId="1" applyNumberFormat="1" applyFont="1" applyFill="1" applyBorder="1" applyAlignment="1" applyProtection="1">
      <alignment horizontal="left" vertical="center"/>
      <protection hidden="1"/>
    </xf>
    <xf numFmtId="4" fontId="2" fillId="4" borderId="23" xfId="0" applyNumberFormat="1" applyFont="1" applyFill="1" applyBorder="1" applyAlignment="1" applyProtection="1">
      <alignment horizontal="left" vertical="center"/>
      <protection hidden="1"/>
    </xf>
    <xf numFmtId="4" fontId="2" fillId="4" borderId="22" xfId="0" applyNumberFormat="1" applyFont="1" applyFill="1" applyBorder="1" applyAlignment="1" applyProtection="1">
      <alignment horizontal="right" vertical="center"/>
      <protection hidden="1"/>
    </xf>
    <xf numFmtId="4" fontId="3" fillId="4" borderId="24" xfId="0" applyNumberFormat="1" applyFont="1" applyFill="1" applyBorder="1" applyAlignment="1" applyProtection="1">
      <alignment horizontal="right" vertical="center"/>
      <protection hidden="1"/>
    </xf>
    <xf numFmtId="4" fontId="30" fillId="4" borderId="64" xfId="0" applyNumberFormat="1" applyFont="1" applyFill="1" applyBorder="1" applyAlignment="1" applyProtection="1">
      <alignment horizontal="right" vertical="center"/>
      <protection hidden="1"/>
    </xf>
    <xf numFmtId="4" fontId="30" fillId="4" borderId="50" xfId="0" applyNumberFormat="1" applyFont="1" applyFill="1" applyBorder="1" applyAlignment="1">
      <alignment horizontal="right" vertical="center"/>
    </xf>
    <xf numFmtId="4" fontId="30" fillId="4" borderId="50" xfId="0" applyNumberFormat="1" applyFont="1" applyFill="1" applyBorder="1" applyAlignment="1" applyProtection="1">
      <alignment horizontal="right" vertical="center"/>
      <protection hidden="1"/>
    </xf>
    <xf numFmtId="4" fontId="30" fillId="4" borderId="106" xfId="0" applyNumberFormat="1" applyFont="1" applyFill="1" applyBorder="1" applyAlignment="1" applyProtection="1">
      <alignment horizontal="right" vertical="center"/>
      <protection hidden="1"/>
    </xf>
    <xf numFmtId="4" fontId="30" fillId="4" borderId="107" xfId="0" applyNumberFormat="1" applyFont="1" applyFill="1" applyBorder="1" applyAlignment="1">
      <alignment horizontal="right" vertical="center"/>
    </xf>
    <xf numFmtId="4" fontId="30" fillId="4" borderId="104" xfId="0" applyNumberFormat="1" applyFont="1" applyFill="1" applyBorder="1" applyAlignment="1">
      <alignment horizontal="right" vertical="center"/>
    </xf>
    <xf numFmtId="4" fontId="30" fillId="4" borderId="108" xfId="0" applyNumberFormat="1" applyFont="1" applyFill="1" applyBorder="1" applyAlignment="1">
      <alignment horizontal="right" vertical="center"/>
    </xf>
    <xf numFmtId="4" fontId="30" fillId="4" borderId="36" xfId="0" applyNumberFormat="1" applyFont="1" applyFill="1" applyBorder="1" applyAlignment="1">
      <alignment horizontal="right" vertical="center"/>
    </xf>
    <xf numFmtId="4" fontId="30" fillId="2" borderId="64" xfId="0" applyNumberFormat="1" applyFont="1" applyFill="1" applyBorder="1" applyAlignment="1" applyProtection="1">
      <alignment horizontal="right" vertical="center"/>
      <protection hidden="1"/>
    </xf>
    <xf numFmtId="4" fontId="30" fillId="2" borderId="107" xfId="0" applyNumberFormat="1" applyFont="1" applyFill="1" applyBorder="1" applyAlignment="1" applyProtection="1">
      <alignment horizontal="right" vertical="center"/>
      <protection hidden="1"/>
    </xf>
    <xf numFmtId="4" fontId="30" fillId="2" borderId="108" xfId="0" applyNumberFormat="1" applyFont="1" applyFill="1" applyBorder="1" applyAlignment="1" applyProtection="1">
      <alignment horizontal="right" vertical="center"/>
      <protection hidden="1"/>
    </xf>
    <xf numFmtId="4" fontId="30" fillId="4" borderId="109" xfId="0" applyNumberFormat="1" applyFont="1" applyFill="1" applyBorder="1" applyAlignment="1" applyProtection="1">
      <alignment horizontal="right" vertical="center"/>
      <protection hidden="1"/>
    </xf>
    <xf numFmtId="4" fontId="30" fillId="2" borderId="36" xfId="0" applyNumberFormat="1" applyFont="1" applyFill="1" applyBorder="1" applyAlignment="1" applyProtection="1">
      <alignment horizontal="right" vertical="center"/>
      <protection hidden="1"/>
    </xf>
    <xf numFmtId="4" fontId="32" fillId="4" borderId="36" xfId="0" applyNumberFormat="1" applyFont="1" applyFill="1" applyBorder="1" applyAlignment="1" applyProtection="1">
      <alignment horizontal="right" vertical="center"/>
      <protection hidden="1"/>
    </xf>
    <xf numFmtId="4" fontId="2" fillId="4" borderId="100" xfId="0" applyNumberFormat="1" applyFont="1" applyFill="1" applyBorder="1" applyAlignment="1" applyProtection="1">
      <alignment horizontal="right" vertical="center"/>
      <protection hidden="1"/>
    </xf>
    <xf numFmtId="4" fontId="2" fillId="4" borderId="4" xfId="0" applyNumberFormat="1" applyFont="1" applyFill="1" applyBorder="1" applyAlignment="1">
      <alignment horizontal="right" vertical="center"/>
    </xf>
    <xf numFmtId="4" fontId="2" fillId="4" borderId="4" xfId="0" applyNumberFormat="1" applyFont="1" applyFill="1" applyBorder="1" applyAlignment="1" applyProtection="1">
      <alignment horizontal="right" vertical="center"/>
      <protection hidden="1"/>
    </xf>
    <xf numFmtId="4" fontId="2" fillId="4" borderId="101" xfId="0" applyNumberFormat="1" applyFont="1" applyFill="1" applyBorder="1" applyAlignment="1" applyProtection="1">
      <alignment horizontal="right" vertical="center"/>
      <protection hidden="1"/>
    </xf>
    <xf numFmtId="4" fontId="2" fillId="4" borderId="48" xfId="0" applyNumberFormat="1" applyFont="1" applyFill="1" applyBorder="1" applyAlignment="1">
      <alignment horizontal="right" vertical="center"/>
    </xf>
    <xf numFmtId="4" fontId="2" fillId="4" borderId="19" xfId="0" applyNumberFormat="1" applyFont="1" applyFill="1" applyBorder="1" applyAlignment="1">
      <alignment horizontal="right" vertical="center"/>
    </xf>
    <xf numFmtId="4" fontId="2" fillId="4" borderId="49" xfId="0" applyNumberFormat="1" applyFont="1" applyFill="1" applyBorder="1" applyAlignment="1">
      <alignment horizontal="right" vertical="center"/>
    </xf>
    <xf numFmtId="4" fontId="2" fillId="4" borderId="11" xfId="0" applyNumberFormat="1" applyFont="1" applyFill="1" applyBorder="1" applyAlignment="1">
      <alignment horizontal="right" vertical="center"/>
    </xf>
    <xf numFmtId="4" fontId="2" fillId="4" borderId="48" xfId="0" applyNumberFormat="1" applyFont="1" applyFill="1" applyBorder="1" applyAlignment="1" applyProtection="1">
      <alignment horizontal="right" vertical="center"/>
      <protection hidden="1"/>
    </xf>
    <xf numFmtId="4" fontId="2" fillId="4" borderId="49" xfId="0" applyNumberFormat="1" applyFont="1" applyFill="1" applyBorder="1" applyAlignment="1" applyProtection="1">
      <alignment horizontal="right" vertical="center"/>
      <protection hidden="1"/>
    </xf>
    <xf numFmtId="4" fontId="2" fillId="4" borderId="102" xfId="0" applyNumberFormat="1" applyFont="1" applyFill="1" applyBorder="1" applyAlignment="1" applyProtection="1">
      <alignment horizontal="right" vertical="center"/>
      <protection hidden="1"/>
    </xf>
    <xf numFmtId="4" fontId="2" fillId="4" borderId="11" xfId="0" applyNumberFormat="1" applyFont="1" applyFill="1" applyBorder="1" applyAlignment="1" applyProtection="1">
      <alignment horizontal="right" vertical="center"/>
      <protection hidden="1"/>
    </xf>
    <xf numFmtId="4" fontId="3" fillId="4" borderId="11" xfId="0" applyNumberFormat="1" applyFont="1" applyFill="1" applyBorder="1" applyAlignment="1" applyProtection="1">
      <alignment horizontal="right" vertical="center"/>
      <protection hidden="1"/>
    </xf>
    <xf numFmtId="4" fontId="2" fillId="4" borderId="12" xfId="0" applyNumberFormat="1" applyFont="1" applyFill="1" applyBorder="1" applyAlignment="1" applyProtection="1">
      <alignment horizontal="right" vertical="center"/>
      <protection hidden="1"/>
    </xf>
    <xf numFmtId="4" fontId="2" fillId="4" borderId="3" xfId="0" applyNumberFormat="1" applyFont="1" applyFill="1" applyBorder="1" applyAlignment="1">
      <alignment horizontal="right" vertical="center"/>
    </xf>
    <xf numFmtId="4" fontId="2" fillId="4" borderId="3" xfId="0" applyNumberFormat="1" applyFont="1" applyFill="1" applyBorder="1" applyAlignment="1" applyProtection="1">
      <alignment horizontal="right" vertical="center"/>
      <protection hidden="1"/>
    </xf>
    <xf numFmtId="4" fontId="2" fillId="4" borderId="85" xfId="0" applyNumberFormat="1" applyFont="1" applyFill="1" applyBorder="1" applyAlignment="1" applyProtection="1">
      <alignment horizontal="right" vertical="center"/>
      <protection hidden="1"/>
    </xf>
    <xf numFmtId="4" fontId="2" fillId="4" borderId="25" xfId="0" applyNumberFormat="1" applyFont="1" applyFill="1" applyBorder="1" applyAlignment="1">
      <alignment horizontal="right" vertical="center"/>
    </xf>
    <xf numFmtId="4" fontId="2" fillId="4" borderId="42" xfId="0" applyNumberFormat="1" applyFont="1" applyFill="1" applyBorder="1" applyAlignment="1">
      <alignment horizontal="right" vertical="center"/>
    </xf>
    <xf numFmtId="4" fontId="2" fillId="4" borderId="26" xfId="0" applyNumberFormat="1" applyFont="1" applyFill="1" applyBorder="1" applyAlignment="1">
      <alignment horizontal="right" vertical="center"/>
    </xf>
    <xf numFmtId="4" fontId="2" fillId="4" borderId="13" xfId="0" applyNumberFormat="1" applyFont="1" applyFill="1" applyBorder="1" applyAlignment="1">
      <alignment horizontal="right" vertical="center"/>
    </xf>
    <xf numFmtId="4" fontId="2" fillId="2" borderId="12" xfId="0" applyNumberFormat="1" applyFont="1" applyFill="1" applyBorder="1" applyAlignment="1" applyProtection="1">
      <alignment horizontal="right" vertical="center"/>
      <protection hidden="1"/>
    </xf>
    <xf numFmtId="4" fontId="2" fillId="2" borderId="25" xfId="0" applyNumberFormat="1" applyFont="1" applyFill="1" applyBorder="1" applyAlignment="1" applyProtection="1">
      <alignment horizontal="right" vertical="center"/>
      <protection hidden="1"/>
    </xf>
    <xf numFmtId="4" fontId="2" fillId="2" borderId="26" xfId="0" applyNumberFormat="1" applyFont="1" applyFill="1" applyBorder="1" applyAlignment="1" applyProtection="1">
      <alignment horizontal="right" vertical="center"/>
      <protection hidden="1"/>
    </xf>
    <xf numFmtId="4" fontId="2" fillId="4" borderId="51" xfId="0" applyNumberFormat="1" applyFont="1" applyFill="1" applyBorder="1" applyAlignment="1" applyProtection="1">
      <alignment horizontal="right" vertical="center"/>
      <protection hidden="1"/>
    </xf>
    <xf numFmtId="4" fontId="2" fillId="2" borderId="13" xfId="0" applyNumberFormat="1" applyFont="1" applyFill="1" applyBorder="1" applyAlignment="1" applyProtection="1">
      <alignment horizontal="right" vertical="center"/>
      <protection hidden="1"/>
    </xf>
    <xf numFmtId="4" fontId="3" fillId="4" borderId="13" xfId="0" applyNumberFormat="1" applyFont="1" applyFill="1" applyBorder="1" applyAlignment="1" applyProtection="1">
      <alignment horizontal="right" vertical="center"/>
      <protection hidden="1"/>
    </xf>
    <xf numFmtId="4" fontId="2" fillId="4" borderId="27" xfId="0" applyNumberFormat="1" applyFont="1" applyFill="1" applyBorder="1" applyAlignment="1" applyProtection="1">
      <alignment horizontal="right" vertical="center"/>
      <protection hidden="1"/>
    </xf>
    <xf numFmtId="4" fontId="2" fillId="4" borderId="28" xfId="0" applyNumberFormat="1" applyFont="1" applyFill="1" applyBorder="1" applyAlignment="1">
      <alignment horizontal="right" vertical="center"/>
    </xf>
    <xf numFmtId="4" fontId="2" fillId="4" borderId="28" xfId="0" applyNumberFormat="1" applyFont="1" applyFill="1" applyBorder="1" applyAlignment="1" applyProtection="1">
      <alignment horizontal="right" vertical="center"/>
      <protection hidden="1"/>
    </xf>
    <xf numFmtId="4" fontId="2" fillId="4" borderId="86" xfId="0" applyNumberFormat="1" applyFont="1" applyFill="1" applyBorder="1" applyAlignment="1" applyProtection="1">
      <alignment horizontal="right" vertical="center"/>
      <protection hidden="1"/>
    </xf>
    <xf numFmtId="4" fontId="2" fillId="4" borderId="32" xfId="0" applyNumberFormat="1" applyFont="1" applyFill="1" applyBorder="1" applyAlignment="1">
      <alignment horizontal="right" vertical="center"/>
    </xf>
    <xf numFmtId="4" fontId="2" fillId="4" borderId="38" xfId="0" applyNumberFormat="1" applyFont="1" applyFill="1" applyBorder="1" applyAlignment="1">
      <alignment horizontal="right" vertical="center"/>
    </xf>
    <xf numFmtId="4" fontId="2" fillId="4" borderId="33" xfId="0" applyNumberFormat="1" applyFont="1" applyFill="1" applyBorder="1" applyAlignment="1">
      <alignment horizontal="right" vertical="center"/>
    </xf>
    <xf numFmtId="4" fontId="2" fillId="4" borderId="14" xfId="0" applyNumberFormat="1" applyFont="1" applyFill="1" applyBorder="1" applyAlignment="1">
      <alignment horizontal="right" vertical="center"/>
    </xf>
    <xf numFmtId="4" fontId="2" fillId="2" borderId="27" xfId="0" applyNumberFormat="1" applyFont="1" applyFill="1" applyBorder="1" applyAlignment="1" applyProtection="1">
      <alignment horizontal="right" vertical="center"/>
      <protection hidden="1"/>
    </xf>
    <xf numFmtId="4" fontId="2" fillId="2" borderId="32" xfId="0" applyNumberFormat="1" applyFont="1" applyFill="1" applyBorder="1" applyAlignment="1" applyProtection="1">
      <alignment horizontal="right" vertical="center"/>
      <protection hidden="1"/>
    </xf>
    <xf numFmtId="4" fontId="2" fillId="2" borderId="33" xfId="0" applyNumberFormat="1" applyFont="1" applyFill="1" applyBorder="1" applyAlignment="1" applyProtection="1">
      <alignment horizontal="right" vertical="center"/>
      <protection hidden="1"/>
    </xf>
    <xf numFmtId="4" fontId="2" fillId="2" borderId="14" xfId="0" applyNumberFormat="1" applyFont="1" applyFill="1" applyBorder="1" applyAlignment="1" applyProtection="1">
      <alignment horizontal="right" vertical="center"/>
      <protection hidden="1"/>
    </xf>
    <xf numFmtId="4" fontId="3" fillId="4" borderId="14" xfId="0" applyNumberFormat="1" applyFont="1" applyFill="1" applyBorder="1" applyAlignment="1" applyProtection="1">
      <alignment horizontal="right" vertical="center"/>
      <protection hidden="1"/>
    </xf>
    <xf numFmtId="0" fontId="2" fillId="2" borderId="45" xfId="0" applyFont="1" applyFill="1" applyBorder="1" applyAlignment="1" applyProtection="1">
      <alignment horizontal="left"/>
      <protection hidden="1"/>
    </xf>
    <xf numFmtId="164" fontId="2" fillId="4" borderId="65" xfId="0" applyNumberFormat="1" applyFont="1" applyFill="1" applyBorder="1" applyAlignment="1" applyProtection="1">
      <alignment horizontal="left" vertical="center"/>
      <protection hidden="1"/>
    </xf>
    <xf numFmtId="0" fontId="3" fillId="4" borderId="71" xfId="0" applyFont="1" applyFill="1" applyBorder="1" applyAlignment="1" applyProtection="1">
      <alignment horizontal="left"/>
      <protection hidden="1"/>
    </xf>
    <xf numFmtId="0" fontId="3" fillId="4" borderId="72" xfId="0" applyFont="1" applyFill="1" applyBorder="1" applyAlignment="1" applyProtection="1">
      <alignment horizontal="left"/>
      <protection hidden="1"/>
    </xf>
    <xf numFmtId="0" fontId="2" fillId="2" borderId="46" xfId="0" applyFont="1" applyFill="1" applyBorder="1" applyAlignment="1" applyProtection="1">
      <alignment horizontal="left"/>
      <protection hidden="1"/>
    </xf>
    <xf numFmtId="174" fontId="31" fillId="0" borderId="0" xfId="0" applyNumberFormat="1" applyFont="1" applyAlignment="1" applyProtection="1">
      <alignment horizontal="left" vertical="top"/>
      <protection hidden="1"/>
    </xf>
    <xf numFmtId="1" fontId="31" fillId="0" borderId="0" xfId="0" applyNumberFormat="1" applyFont="1" applyAlignment="1" applyProtection="1">
      <alignment horizontal="center" vertical="top"/>
      <protection hidden="1"/>
    </xf>
    <xf numFmtId="2" fontId="31" fillId="0" borderId="0" xfId="0" applyNumberFormat="1" applyFont="1" applyAlignment="1" applyProtection="1">
      <alignment horizontal="right" vertical="top"/>
      <protection hidden="1"/>
    </xf>
    <xf numFmtId="164" fontId="31" fillId="0" borderId="0" xfId="0" applyNumberFormat="1" applyFont="1" applyAlignment="1" applyProtection="1">
      <alignment horizontal="right" vertical="top"/>
      <protection hidden="1"/>
    </xf>
    <xf numFmtId="4" fontId="31" fillId="0" borderId="0" xfId="0" applyNumberFormat="1" applyFont="1" applyAlignment="1" applyProtection="1">
      <alignment vertical="top"/>
      <protection hidden="1"/>
    </xf>
    <xf numFmtId="0" fontId="31" fillId="0" borderId="0" xfId="0" applyFont="1" applyAlignment="1" applyProtection="1">
      <alignment vertical="top"/>
      <protection hidden="1"/>
    </xf>
    <xf numFmtId="0" fontId="31" fillId="0" borderId="0" xfId="0" applyFont="1" applyAlignment="1" applyProtection="1">
      <alignment vertical="top" wrapText="1"/>
      <protection hidden="1"/>
    </xf>
    <xf numFmtId="0" fontId="36" fillId="0" borderId="0" xfId="0" applyFont="1" applyAlignment="1" applyProtection="1">
      <alignment vertical="top"/>
      <protection hidden="1"/>
    </xf>
    <xf numFmtId="164" fontId="2" fillId="0" borderId="48" xfId="0" applyNumberFormat="1" applyFont="1" applyBorder="1" applyAlignment="1" applyProtection="1">
      <alignment vertical="center"/>
      <protection locked="0"/>
    </xf>
    <xf numFmtId="174" fontId="2" fillId="0" borderId="49" xfId="0" applyNumberFormat="1" applyFont="1" applyBorder="1" applyAlignment="1" applyProtection="1">
      <alignment vertical="center"/>
      <protection locked="0"/>
    </xf>
    <xf numFmtId="164" fontId="2" fillId="0" borderId="91" xfId="0" applyNumberFormat="1" applyFont="1" applyBorder="1" applyAlignment="1" applyProtection="1">
      <alignment vertical="center"/>
      <protection locked="0"/>
    </xf>
    <xf numFmtId="164" fontId="2" fillId="0" borderId="25" xfId="0" applyNumberFormat="1" applyFont="1" applyBorder="1" applyAlignment="1" applyProtection="1">
      <alignment vertical="center"/>
      <protection locked="0"/>
    </xf>
    <xf numFmtId="174" fontId="2" fillId="0" borderId="26" xfId="0" applyNumberFormat="1" applyFont="1" applyBorder="1" applyAlignment="1" applyProtection="1">
      <alignment vertical="center"/>
      <protection locked="0"/>
    </xf>
    <xf numFmtId="164" fontId="2" fillId="0" borderId="40" xfId="0" applyNumberFormat="1" applyFont="1" applyBorder="1" applyAlignment="1" applyProtection="1">
      <alignment vertical="center"/>
      <protection locked="0"/>
    </xf>
    <xf numFmtId="0" fontId="2" fillId="4" borderId="45" xfId="0" applyFont="1" applyFill="1" applyBorder="1" applyAlignment="1" applyProtection="1">
      <alignment horizontal="right" wrapText="1"/>
      <protection hidden="1"/>
    </xf>
    <xf numFmtId="170" fontId="31" fillId="0" borderId="92" xfId="0" applyNumberFormat="1" applyFont="1" applyBorder="1" applyAlignment="1">
      <alignment horizontal="left" vertical="center"/>
    </xf>
    <xf numFmtId="2" fontId="31" fillId="0" borderId="92" xfId="0" applyNumberFormat="1" applyFont="1" applyBorder="1" applyAlignment="1">
      <alignment horizontal="right" vertical="center"/>
    </xf>
    <xf numFmtId="2" fontId="31" fillId="0" borderId="95" xfId="0" applyNumberFormat="1" applyFont="1" applyBorder="1" applyAlignment="1">
      <alignment horizontal="right" vertical="center"/>
    </xf>
    <xf numFmtId="1" fontId="31" fillId="0" borderId="5" xfId="0" applyNumberFormat="1" applyFont="1" applyBorder="1" applyAlignment="1">
      <alignment horizontal="right" vertical="center"/>
    </xf>
    <xf numFmtId="2" fontId="31" fillId="0" borderId="5" xfId="0" applyNumberFormat="1" applyFont="1" applyBorder="1" applyAlignment="1">
      <alignment horizontal="right" vertical="center"/>
    </xf>
    <xf numFmtId="2" fontId="31" fillId="0" borderId="96" xfId="0" applyNumberFormat="1" applyFont="1" applyBorder="1" applyAlignment="1">
      <alignment horizontal="right" vertical="center"/>
    </xf>
    <xf numFmtId="2" fontId="31" fillId="0" borderId="97" xfId="0" applyNumberFormat="1" applyFont="1" applyBorder="1" applyAlignment="1">
      <alignment horizontal="right" vertical="center"/>
    </xf>
    <xf numFmtId="2" fontId="31" fillId="0" borderId="98" xfId="0" applyNumberFormat="1" applyFont="1" applyBorder="1" applyAlignment="1">
      <alignment horizontal="right" vertical="center"/>
    </xf>
    <xf numFmtId="164" fontId="31" fillId="0" borderId="98" xfId="0" applyNumberFormat="1" applyFont="1" applyBorder="1" applyAlignment="1">
      <alignment vertical="center"/>
    </xf>
    <xf numFmtId="174" fontId="31" fillId="0" borderId="95" xfId="0" applyNumberFormat="1" applyFont="1" applyBorder="1" applyAlignment="1">
      <alignment vertical="center"/>
    </xf>
    <xf numFmtId="164" fontId="31" fillId="0" borderId="99" xfId="0" applyNumberFormat="1" applyFont="1" applyBorder="1" applyAlignment="1">
      <alignment vertical="center"/>
    </xf>
    <xf numFmtId="2" fontId="28" fillId="0" borderId="0" xfId="0" applyNumberFormat="1" applyFont="1"/>
    <xf numFmtId="2" fontId="2" fillId="0" borderId="15" xfId="3" applyNumberFormat="1" applyFont="1" applyBorder="1" applyAlignment="1" applyProtection="1">
      <alignment horizontal="right" vertical="center"/>
      <protection locked="0" hidden="1"/>
    </xf>
    <xf numFmtId="2" fontId="2" fillId="0" borderId="13" xfId="3" applyNumberFormat="1" applyFont="1" applyBorder="1" applyAlignment="1" applyProtection="1">
      <alignment horizontal="right" vertical="center"/>
      <protection locked="0" hidden="1"/>
    </xf>
    <xf numFmtId="2" fontId="2" fillId="0" borderId="62" xfId="3" applyNumberFormat="1" applyFont="1" applyBorder="1" applyAlignment="1" applyProtection="1">
      <alignment horizontal="right" vertical="center"/>
      <protection locked="0" hidden="1"/>
    </xf>
    <xf numFmtId="2" fontId="2" fillId="0" borderId="63" xfId="3" applyNumberFormat="1" applyFont="1" applyBorder="1" applyAlignment="1" applyProtection="1">
      <alignment horizontal="right" vertical="center"/>
      <protection locked="0" hidden="1"/>
    </xf>
    <xf numFmtId="170" fontId="2" fillId="0" borderId="110" xfId="0" applyNumberFormat="1" applyFont="1" applyBorder="1" applyAlignment="1" applyProtection="1">
      <alignment horizontal="left" vertical="center"/>
      <protection locked="0"/>
    </xf>
    <xf numFmtId="2" fontId="2" fillId="0" borderId="110" xfId="0" applyNumberFormat="1" applyFont="1" applyBorder="1" applyAlignment="1" applyProtection="1">
      <alignment horizontal="right" vertical="center"/>
      <protection locked="0"/>
    </xf>
    <xf numFmtId="2" fontId="2" fillId="0" borderId="113" xfId="0" applyNumberFormat="1" applyFont="1" applyBorder="1" applyAlignment="1" applyProtection="1">
      <alignment horizontal="right" vertical="center"/>
      <protection locked="0"/>
    </xf>
    <xf numFmtId="1" fontId="2" fillId="0" borderId="114" xfId="0" applyNumberFormat="1" applyFont="1" applyBorder="1" applyAlignment="1" applyProtection="1">
      <alignment horizontal="right" vertical="center"/>
      <protection locked="0"/>
    </xf>
    <xf numFmtId="2" fontId="2" fillId="0" borderId="114" xfId="0" applyNumberFormat="1" applyFont="1" applyBorder="1" applyAlignment="1" applyProtection="1">
      <alignment horizontal="right" vertical="center"/>
      <protection locked="0"/>
    </xf>
    <xf numFmtId="2" fontId="2" fillId="0" borderId="115" xfId="0" applyNumberFormat="1" applyFont="1" applyBorder="1" applyAlignment="1" applyProtection="1">
      <alignment horizontal="right" vertical="center"/>
      <protection locked="0"/>
    </xf>
    <xf numFmtId="2" fontId="2" fillId="0" borderId="62" xfId="0" applyNumberFormat="1" applyFont="1" applyBorder="1" applyAlignment="1" applyProtection="1">
      <alignment horizontal="right" vertical="center"/>
      <protection locked="0"/>
    </xf>
    <xf numFmtId="2" fontId="2" fillId="0" borderId="116" xfId="0" applyNumberFormat="1" applyFont="1" applyBorder="1" applyAlignment="1" applyProtection="1">
      <alignment horizontal="right" vertical="center"/>
      <protection locked="0"/>
    </xf>
    <xf numFmtId="164" fontId="2" fillId="0" borderId="116" xfId="0" applyNumberFormat="1" applyFont="1" applyBorder="1" applyAlignment="1" applyProtection="1">
      <alignment vertical="center"/>
      <protection locked="0"/>
    </xf>
    <xf numFmtId="174" fontId="2" fillId="0" borderId="113" xfId="0" applyNumberFormat="1" applyFont="1" applyBorder="1" applyAlignment="1" applyProtection="1">
      <alignment vertical="center"/>
      <protection locked="0"/>
    </xf>
    <xf numFmtId="164" fontId="2" fillId="0" borderId="117" xfId="0" applyNumberFormat="1" applyFont="1" applyBorder="1" applyAlignment="1" applyProtection="1">
      <alignment vertical="center"/>
      <protection locked="0"/>
    </xf>
    <xf numFmtId="4" fontId="2" fillId="4" borderId="23" xfId="0" applyNumberFormat="1" applyFont="1" applyFill="1" applyBorder="1" applyAlignment="1" applyProtection="1">
      <alignment horizontal="right" vertical="center"/>
      <protection hidden="1"/>
    </xf>
    <xf numFmtId="0" fontId="37"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pplyProtection="1">
      <alignment horizontal="left" vertical="top" wrapText="1"/>
      <protection hidden="1"/>
    </xf>
    <xf numFmtId="0" fontId="11" fillId="0" borderId="0" xfId="0" applyFont="1" applyAlignment="1" applyProtection="1">
      <alignment vertical="top" wrapText="1"/>
      <protection hidden="1"/>
    </xf>
    <xf numFmtId="0" fontId="11" fillId="0" borderId="0" xfId="0" applyFont="1" applyAlignment="1" applyProtection="1">
      <alignment horizontal="left" vertical="top"/>
      <protection hidden="1"/>
    </xf>
    <xf numFmtId="0" fontId="11" fillId="7" borderId="0" xfId="0" applyFont="1" applyFill="1" applyAlignment="1">
      <alignment horizontal="left" vertical="top" wrapText="1"/>
    </xf>
    <xf numFmtId="0" fontId="11" fillId="0" borderId="0" xfId="0" applyFont="1" applyAlignment="1">
      <alignment horizontal="right" vertical="top" wrapText="1"/>
    </xf>
    <xf numFmtId="0" fontId="3" fillId="0" borderId="0" xfId="0" applyFont="1" applyAlignment="1" applyProtection="1">
      <alignment horizontal="left" vertical="top"/>
      <protection hidden="1"/>
    </xf>
    <xf numFmtId="0" fontId="11" fillId="7" borderId="0" xfId="0" applyFont="1" applyFill="1" applyAlignment="1">
      <alignment horizontal="left" vertical="top"/>
    </xf>
    <xf numFmtId="0" fontId="2" fillId="10" borderId="0" xfId="0" applyFont="1" applyFill="1" applyAlignment="1" applyProtection="1">
      <alignment vertical="top"/>
      <protection hidden="1"/>
    </xf>
    <xf numFmtId="0" fontId="11" fillId="0" borderId="0" xfId="0" applyFont="1" applyAlignment="1" applyProtection="1">
      <alignment horizontal="right" vertical="top"/>
      <protection hidden="1"/>
    </xf>
    <xf numFmtId="0" fontId="11" fillId="0" borderId="0" xfId="0" applyFont="1" applyAlignment="1" applyProtection="1">
      <alignment vertical="top"/>
      <protection hidden="1"/>
    </xf>
    <xf numFmtId="0" fontId="2" fillId="10" borderId="0" xfId="0" applyFont="1" applyFill="1" applyAlignment="1" applyProtection="1">
      <alignment vertical="top" wrapText="1"/>
      <protection hidden="1"/>
    </xf>
    <xf numFmtId="0" fontId="2" fillId="10" borderId="0" xfId="0" applyFont="1" applyFill="1" applyAlignment="1">
      <alignment horizontal="left" vertical="top"/>
    </xf>
    <xf numFmtId="0" fontId="11" fillId="6" borderId="0" xfId="0" applyFont="1" applyFill="1" applyAlignment="1">
      <alignment horizontal="left" vertical="top"/>
    </xf>
    <xf numFmtId="0" fontId="11" fillId="6" borderId="0" xfId="0" applyFont="1" applyFill="1" applyAlignment="1">
      <alignment horizontal="left" vertical="top" wrapText="1"/>
    </xf>
    <xf numFmtId="0" fontId="13" fillId="0" borderId="0" xfId="0" applyFont="1" applyAlignment="1">
      <alignment horizontal="right" vertical="top" wrapText="1"/>
    </xf>
    <xf numFmtId="0" fontId="23" fillId="0" borderId="0" xfId="0" applyFont="1" applyAlignment="1">
      <alignment horizontal="left" vertical="top"/>
    </xf>
    <xf numFmtId="0" fontId="13" fillId="0" borderId="0" xfId="0" applyFont="1" applyAlignment="1">
      <alignment horizontal="right" vertical="top"/>
    </xf>
    <xf numFmtId="0" fontId="11" fillId="0" borderId="0" xfId="0" applyFont="1" applyAlignment="1">
      <alignment horizontal="left"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center" vertical="top"/>
    </xf>
    <xf numFmtId="0" fontId="13" fillId="0" borderId="0" xfId="0" applyFont="1" applyAlignment="1">
      <alignment vertical="top"/>
    </xf>
    <xf numFmtId="0" fontId="23" fillId="6" borderId="0" xfId="0" applyFont="1" applyFill="1" applyAlignment="1">
      <alignment horizontal="left" vertical="top"/>
    </xf>
    <xf numFmtId="0" fontId="11" fillId="0" borderId="0" xfId="0" quotePrefix="1" applyFont="1" applyAlignment="1">
      <alignment horizontal="left" vertical="top" wrapText="1"/>
    </xf>
    <xf numFmtId="0" fontId="11" fillId="9" borderId="0" xfId="0" applyFont="1" applyFill="1" applyAlignment="1">
      <alignment horizontal="left" vertical="top"/>
    </xf>
    <xf numFmtId="0" fontId="13" fillId="0" borderId="0" xfId="0" applyFont="1" applyAlignment="1">
      <alignment horizontal="left" vertical="top"/>
    </xf>
    <xf numFmtId="0" fontId="24" fillId="0" borderId="0" xfId="0" applyFont="1" applyAlignment="1">
      <alignment horizontal="center" vertical="top" wrapText="1"/>
    </xf>
    <xf numFmtId="0" fontId="24" fillId="0" borderId="0" xfId="0" applyFont="1" applyAlignment="1">
      <alignment horizontal="center" vertical="top"/>
    </xf>
    <xf numFmtId="168" fontId="2" fillId="0" borderId="0" xfId="0" applyNumberFormat="1" applyFont="1" applyAlignment="1" applyProtection="1">
      <alignment horizontal="right" vertical="top"/>
      <protection hidden="1"/>
    </xf>
    <xf numFmtId="2" fontId="11" fillId="0" borderId="0" xfId="0" applyNumberFormat="1" applyFont="1" applyAlignment="1" applyProtection="1">
      <alignment horizontal="center" vertical="top"/>
      <protection hidden="1"/>
    </xf>
    <xf numFmtId="0" fontId="11" fillId="8" borderId="0" xfId="0" applyFont="1" applyFill="1" applyAlignment="1">
      <alignment horizontal="left" vertical="top"/>
    </xf>
    <xf numFmtId="0" fontId="0" fillId="0" borderId="0" xfId="0" applyAlignment="1">
      <alignment vertical="top"/>
    </xf>
    <xf numFmtId="2" fontId="2" fillId="4" borderId="64" xfId="0" applyNumberFormat="1" applyFont="1" applyFill="1" applyBorder="1" applyAlignment="1" applyProtection="1">
      <alignment horizontal="left" vertical="center"/>
      <protection hidden="1"/>
    </xf>
    <xf numFmtId="169" fontId="3" fillId="4" borderId="118" xfId="0" applyNumberFormat="1" applyFont="1" applyFill="1" applyBorder="1" applyAlignment="1" applyProtection="1">
      <alignment vertical="center"/>
      <protection hidden="1"/>
    </xf>
    <xf numFmtId="0" fontId="38" fillId="0" borderId="5" xfId="0" applyFont="1" applyBorder="1" applyAlignment="1" applyProtection="1">
      <alignment vertical="center"/>
      <protection hidden="1"/>
    </xf>
    <xf numFmtId="0" fontId="38" fillId="0" borderId="0" xfId="0" applyFont="1" applyAlignment="1" applyProtection="1">
      <alignment horizontal="center" vertical="center"/>
      <protection hidden="1"/>
    </xf>
    <xf numFmtId="0" fontId="38" fillId="0" borderId="5" xfId="0" applyFont="1" applyBorder="1" applyAlignment="1" applyProtection="1">
      <alignment vertical="center" wrapText="1"/>
      <protection hidden="1"/>
    </xf>
    <xf numFmtId="0" fontId="38" fillId="0" borderId="0" xfId="0" applyFont="1" applyAlignment="1" applyProtection="1">
      <alignment vertical="center"/>
      <protection hidden="1"/>
    </xf>
    <xf numFmtId="0" fontId="9" fillId="0" borderId="5" xfId="0" applyFont="1" applyBorder="1" applyAlignment="1" applyProtection="1">
      <alignment vertical="center"/>
      <protection hidden="1"/>
    </xf>
    <xf numFmtId="0" fontId="21" fillId="0" borderId="5" xfId="0" applyFont="1" applyBorder="1" applyAlignment="1" applyProtection="1">
      <alignment vertical="center"/>
      <protection locked="0"/>
    </xf>
    <xf numFmtId="14" fontId="21" fillId="0" borderId="5" xfId="0" applyNumberFormat="1" applyFont="1" applyBorder="1" applyAlignment="1" applyProtection="1">
      <alignment horizontal="left" vertical="top"/>
      <protection locked="0"/>
    </xf>
    <xf numFmtId="1" fontId="21" fillId="0" borderId="5"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0" xfId="0" applyFont="1" applyAlignment="1" applyProtection="1">
      <alignment horizontal="center" vertical="center"/>
      <protection hidden="1"/>
    </xf>
    <xf numFmtId="172"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wrapText="1"/>
      <protection locked="0"/>
    </xf>
    <xf numFmtId="0" fontId="21" fillId="0" borderId="0" xfId="0" applyFont="1" applyAlignment="1" applyProtection="1">
      <alignment vertical="center"/>
      <protection hidden="1"/>
    </xf>
    <xf numFmtId="171" fontId="9" fillId="0" borderId="5" xfId="0" applyNumberFormat="1" applyFont="1" applyBorder="1" applyAlignment="1" applyProtection="1">
      <alignment horizontal="left" vertical="center"/>
      <protection locked="0"/>
    </xf>
    <xf numFmtId="2" fontId="21" fillId="0" borderId="5" xfId="0" applyNumberFormat="1" applyFont="1" applyBorder="1" applyAlignment="1" applyProtection="1">
      <alignment horizontal="left" vertical="center"/>
      <protection locked="0"/>
    </xf>
    <xf numFmtId="166" fontId="9" fillId="0" borderId="5" xfId="0" applyNumberFormat="1" applyFont="1" applyBorder="1" applyAlignment="1" applyProtection="1">
      <alignment horizontal="left" vertical="center"/>
      <protection locked="0"/>
    </xf>
    <xf numFmtId="14" fontId="9" fillId="4" borderId="5" xfId="0" applyNumberFormat="1" applyFont="1" applyFill="1" applyBorder="1" applyAlignment="1" applyProtection="1">
      <alignment horizontal="left" vertical="center"/>
      <protection hidden="1"/>
    </xf>
    <xf numFmtId="0" fontId="21" fillId="0" borderId="0" xfId="0" applyFont="1" applyAlignment="1" applyProtection="1">
      <alignment horizontal="left" vertical="center"/>
      <protection hidden="1"/>
    </xf>
    <xf numFmtId="1" fontId="21" fillId="4" borderId="5" xfId="0" applyNumberFormat="1" applyFont="1" applyFill="1" applyBorder="1" applyAlignment="1">
      <alignment horizontal="left" vertical="center"/>
    </xf>
    <xf numFmtId="4" fontId="21" fillId="4" borderId="5" xfId="0" applyNumberFormat="1" applyFont="1" applyFill="1" applyBorder="1" applyAlignment="1">
      <alignment horizontal="left" vertical="center"/>
    </xf>
    <xf numFmtId="1" fontId="21" fillId="0" borderId="5" xfId="0" applyNumberFormat="1" applyFont="1" applyBorder="1" applyAlignment="1" applyProtection="1">
      <alignment horizontal="left" vertical="center"/>
      <protection locked="0" hidden="1"/>
    </xf>
    <xf numFmtId="167" fontId="21" fillId="4" borderId="5" xfId="1" applyNumberFormat="1" applyFont="1" applyFill="1" applyBorder="1" applyAlignment="1" applyProtection="1">
      <alignment horizontal="left" vertical="center"/>
    </xf>
    <xf numFmtId="10" fontId="21" fillId="4" borderId="5" xfId="1" applyNumberFormat="1" applyFont="1" applyFill="1" applyBorder="1" applyAlignment="1" applyProtection="1">
      <alignment horizontal="left" vertical="center" wrapText="1"/>
      <protection hidden="1"/>
    </xf>
    <xf numFmtId="0" fontId="21"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11" fillId="11" borderId="5"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11" fillId="0" borderId="0" xfId="0" applyFont="1" applyAlignment="1">
      <alignment horizontal="left" vertical="top"/>
    </xf>
    <xf numFmtId="0" fontId="11" fillId="0" borderId="0" xfId="0" applyFont="1" applyAlignment="1">
      <alignment horizontal="left" vertical="top" wrapText="1"/>
    </xf>
    <xf numFmtId="0" fontId="2" fillId="4" borderId="8" xfId="0" applyFont="1" applyFill="1" applyBorder="1" applyAlignment="1" applyProtection="1">
      <alignment vertical="center"/>
      <protection hidden="1"/>
    </xf>
    <xf numFmtId="0" fontId="11" fillId="0" borderId="0" xfId="0" applyFont="1" applyAlignment="1" applyProtection="1">
      <alignment horizontal="right"/>
      <protection hidden="1"/>
    </xf>
    <xf numFmtId="2" fontId="31" fillId="0" borderId="99" xfId="0" applyNumberFormat="1" applyFont="1" applyBorder="1" applyAlignment="1">
      <alignment horizontal="left" vertical="center"/>
    </xf>
    <xf numFmtId="2" fontId="2" fillId="0" borderId="91" xfId="0" applyNumberFormat="1" applyFont="1" applyBorder="1" applyAlignment="1" applyProtection="1">
      <alignment horizontal="left" vertical="center"/>
      <protection locked="0"/>
    </xf>
    <xf numFmtId="2" fontId="2" fillId="0" borderId="40" xfId="0" applyNumberFormat="1" applyFont="1" applyBorder="1" applyAlignment="1" applyProtection="1">
      <alignment horizontal="left" vertical="center"/>
      <protection locked="0"/>
    </xf>
    <xf numFmtId="0" fontId="11" fillId="0" borderId="0" xfId="0" applyFont="1" applyAlignment="1">
      <alignment horizontal="left" vertical="top"/>
    </xf>
    <xf numFmtId="0" fontId="3" fillId="4" borderId="119" xfId="0" applyFont="1" applyFill="1" applyBorder="1" applyAlignment="1" applyProtection="1">
      <alignment horizontal="left"/>
      <protection hidden="1"/>
    </xf>
    <xf numFmtId="0" fontId="2" fillId="2" borderId="89" xfId="0" applyFont="1" applyFill="1" applyBorder="1" applyAlignment="1" applyProtection="1">
      <alignment horizontal="left" wrapText="1"/>
      <protection hidden="1"/>
    </xf>
    <xf numFmtId="164" fontId="31" fillId="0" borderId="93" xfId="0" applyNumberFormat="1" applyFont="1" applyBorder="1" applyAlignment="1">
      <alignment horizontal="left" vertical="center"/>
    </xf>
    <xf numFmtId="164" fontId="31" fillId="0" borderId="94" xfId="0" applyNumberFormat="1" applyFont="1" applyBorder="1" applyAlignment="1">
      <alignment horizontal="left" vertical="center"/>
    </xf>
    <xf numFmtId="14" fontId="31" fillId="0" borderId="94" xfId="0" applyNumberFormat="1" applyFont="1" applyBorder="1" applyAlignment="1">
      <alignment horizontal="left" vertical="center"/>
    </xf>
    <xf numFmtId="164" fontId="2" fillId="0" borderId="19" xfId="0" applyNumberFormat="1" applyFont="1" applyBorder="1" applyAlignment="1" applyProtection="1">
      <alignment horizontal="left" vertical="center"/>
      <protection locked="0"/>
    </xf>
    <xf numFmtId="164" fontId="2" fillId="0" borderId="90" xfId="0" applyNumberFormat="1" applyFont="1" applyBorder="1" applyAlignment="1" applyProtection="1">
      <alignment horizontal="left" vertical="center"/>
      <protection locked="0"/>
    </xf>
    <xf numFmtId="14" fontId="2" fillId="0" borderId="90" xfId="0" applyNumberFormat="1" applyFont="1" applyBorder="1" applyAlignment="1" applyProtection="1">
      <alignment horizontal="left" vertical="center"/>
      <protection locked="0"/>
    </xf>
    <xf numFmtId="164" fontId="2" fillId="0" borderId="42" xfId="0" applyNumberFormat="1" applyFont="1" applyBorder="1" applyAlignment="1" applyProtection="1">
      <alignment horizontal="left" vertical="center"/>
      <protection locked="0"/>
    </xf>
    <xf numFmtId="164" fontId="2" fillId="0" borderId="35" xfId="0" applyNumberFormat="1" applyFont="1" applyBorder="1" applyAlignment="1" applyProtection="1">
      <alignment horizontal="left" vertical="center"/>
      <protection locked="0"/>
    </xf>
    <xf numFmtId="14" fontId="2" fillId="0" borderId="35" xfId="0" applyNumberFormat="1" applyFont="1" applyBorder="1" applyAlignment="1" applyProtection="1">
      <alignment horizontal="left" vertical="center"/>
      <protection locked="0"/>
    </xf>
    <xf numFmtId="164" fontId="2" fillId="0" borderId="111" xfId="0" applyNumberFormat="1" applyFont="1" applyBorder="1" applyAlignment="1" applyProtection="1">
      <alignment horizontal="left" vertical="center"/>
      <protection locked="0"/>
    </xf>
    <xf numFmtId="164" fontId="2" fillId="0" borderId="112" xfId="0" applyNumberFormat="1" applyFont="1" applyBorder="1" applyAlignment="1" applyProtection="1">
      <alignment horizontal="left" vertical="center"/>
      <protection locked="0"/>
    </xf>
    <xf numFmtId="14" fontId="2" fillId="0" borderId="112" xfId="0" applyNumberFormat="1" applyFont="1" applyBorder="1" applyAlignment="1" applyProtection="1">
      <alignment horizontal="left" vertical="center"/>
      <protection locked="0"/>
    </xf>
    <xf numFmtId="0" fontId="11" fillId="0" borderId="0" xfId="0" applyFont="1" applyAlignment="1">
      <alignment horizontal="left" vertical="top" wrapText="1"/>
    </xf>
    <xf numFmtId="0" fontId="25" fillId="0" borderId="0" xfId="0" applyFont="1" applyAlignment="1" applyProtection="1">
      <alignment horizontal="center" vertical="center"/>
      <protection hidden="1"/>
    </xf>
    <xf numFmtId="0" fontId="11" fillId="0" borderId="0" xfId="0" applyFont="1" applyAlignment="1">
      <alignment horizontal="left" vertical="top"/>
    </xf>
    <xf numFmtId="0" fontId="13" fillId="0" borderId="0" xfId="0" applyFont="1" applyAlignment="1">
      <alignment horizontal="left" vertical="top"/>
    </xf>
    <xf numFmtId="0" fontId="11" fillId="0" borderId="0" xfId="0" applyFont="1" applyAlignment="1">
      <alignment horizontal="center" vertical="top"/>
    </xf>
    <xf numFmtId="0" fontId="21" fillId="10" borderId="0" xfId="0" applyFont="1" applyFill="1" applyAlignment="1" applyProtection="1">
      <alignment horizontal="left" vertical="top"/>
      <protection hidden="1"/>
    </xf>
    <xf numFmtId="0" fontId="22" fillId="6" borderId="0" xfId="0" applyFont="1" applyFill="1" applyAlignment="1" applyProtection="1">
      <alignment vertical="top"/>
      <protection hidden="1"/>
    </xf>
    <xf numFmtId="0" fontId="24"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quotePrefix="1" applyFont="1" applyAlignment="1">
      <alignment vertical="top" wrapText="1"/>
    </xf>
    <xf numFmtId="0" fontId="22" fillId="7" borderId="0" xfId="0" applyFont="1" applyFill="1" applyAlignment="1" applyProtection="1">
      <alignment vertical="top"/>
      <protection hidden="1"/>
    </xf>
    <xf numFmtId="0" fontId="13" fillId="0" borderId="0" xfId="0" applyFont="1" applyAlignment="1">
      <alignment vertical="top"/>
    </xf>
    <xf numFmtId="0" fontId="13" fillId="0" borderId="0" xfId="0" quotePrefix="1" applyFont="1" applyAlignment="1">
      <alignment horizontal="left" vertical="top" wrapText="1"/>
    </xf>
    <xf numFmtId="0" fontId="11" fillId="0" borderId="0" xfId="0" quotePrefix="1" applyFont="1" applyAlignment="1">
      <alignment horizontal="left" vertical="top" wrapText="1"/>
    </xf>
    <xf numFmtId="0" fontId="11" fillId="0" borderId="0" xfId="0" applyFont="1" applyAlignment="1">
      <alignment horizontal="center" vertical="top" wrapText="1"/>
    </xf>
    <xf numFmtId="0" fontId="22" fillId="8" borderId="0" xfId="0" applyFont="1" applyFill="1" applyAlignment="1" applyProtection="1">
      <alignment horizontal="left" vertical="top"/>
      <protection hidden="1"/>
    </xf>
    <xf numFmtId="0" fontId="13" fillId="0" borderId="0" xfId="0" applyFont="1" applyAlignment="1">
      <alignment horizontal="center" vertical="top" wrapText="1"/>
    </xf>
    <xf numFmtId="0" fontId="13" fillId="0" borderId="0" xfId="0" applyFont="1" applyAlignment="1">
      <alignment horizontal="center" vertical="top"/>
    </xf>
    <xf numFmtId="0" fontId="22" fillId="9" borderId="0" xfId="0" applyFont="1" applyFill="1" applyAlignment="1">
      <alignment horizontal="left" vertical="top"/>
    </xf>
    <xf numFmtId="0" fontId="25" fillId="0" borderId="0" xfId="0" applyFont="1" applyAlignment="1" applyProtection="1">
      <alignment horizontal="center" vertical="center" wrapText="1"/>
      <protection hidden="1"/>
    </xf>
    <xf numFmtId="0" fontId="38" fillId="0" borderId="5" xfId="0" applyFont="1" applyBorder="1" applyAlignment="1" applyProtection="1">
      <alignment horizontal="left" vertical="top"/>
      <protection hidden="1"/>
    </xf>
    <xf numFmtId="0" fontId="11" fillId="0" borderId="0" xfId="0" applyFont="1" applyAlignment="1" applyProtection="1">
      <alignment horizontal="left" wrapText="1"/>
      <protection hidden="1"/>
    </xf>
    <xf numFmtId="0" fontId="13" fillId="0" borderId="0" xfId="0" applyFont="1" applyAlignment="1" applyProtection="1">
      <alignment horizontal="left" wrapText="1"/>
      <protection hidden="1"/>
    </xf>
    <xf numFmtId="0" fontId="13" fillId="0" borderId="0" xfId="0" applyFont="1" applyAlignment="1" applyProtection="1">
      <alignment horizontal="left"/>
      <protection hidden="1"/>
    </xf>
    <xf numFmtId="0" fontId="2" fillId="4" borderId="50" xfId="0" applyFont="1" applyFill="1" applyBorder="1" applyAlignment="1" applyProtection="1">
      <alignment horizontal="left" vertical="center"/>
      <protection hidden="1"/>
    </xf>
    <xf numFmtId="0" fontId="2" fillId="4" borderId="36" xfId="0" applyFont="1" applyFill="1" applyBorder="1" applyAlignment="1" applyProtection="1">
      <alignment horizontal="left" vertical="center"/>
      <protection hidden="1"/>
    </xf>
    <xf numFmtId="168" fontId="2" fillId="4" borderId="67" xfId="0" applyNumberFormat="1" applyFont="1" applyFill="1" applyBorder="1" applyAlignment="1" applyProtection="1">
      <alignment horizontal="left" vertical="center"/>
      <protection hidden="1"/>
    </xf>
    <xf numFmtId="168" fontId="2" fillId="4" borderId="63" xfId="0" applyNumberFormat="1" applyFont="1" applyFill="1" applyBorder="1" applyAlignment="1" applyProtection="1">
      <alignment horizontal="left" vertical="center"/>
      <protection hidden="1"/>
    </xf>
    <xf numFmtId="0" fontId="2" fillId="4" borderId="71" xfId="0" applyFont="1" applyFill="1" applyBorder="1" applyAlignment="1" applyProtection="1">
      <alignment horizontal="left" wrapText="1"/>
      <protection hidden="1"/>
    </xf>
    <xf numFmtId="0" fontId="2" fillId="4" borderId="45" xfId="0" applyFont="1" applyFill="1" applyBorder="1" applyAlignment="1" applyProtection="1">
      <alignment horizontal="left" wrapText="1"/>
      <protection hidden="1"/>
    </xf>
    <xf numFmtId="0" fontId="2" fillId="2" borderId="79" xfId="0" applyFont="1" applyFill="1" applyBorder="1" applyAlignment="1" applyProtection="1">
      <alignment horizontal="left" wrapText="1"/>
      <protection hidden="1"/>
    </xf>
    <xf numFmtId="0" fontId="2" fillId="2" borderId="47" xfId="0" applyFont="1" applyFill="1" applyBorder="1" applyAlignment="1" applyProtection="1">
      <alignment horizontal="left" wrapText="1"/>
      <protection hidden="1"/>
    </xf>
    <xf numFmtId="0" fontId="2" fillId="4" borderId="73" xfId="0" applyFont="1" applyFill="1" applyBorder="1" applyAlignment="1" applyProtection="1">
      <alignment horizontal="right" wrapText="1"/>
      <protection hidden="1"/>
    </xf>
    <xf numFmtId="0" fontId="2" fillId="4" borderId="68" xfId="0" applyFont="1" applyFill="1" applyBorder="1" applyAlignment="1" applyProtection="1">
      <alignment horizontal="right" wrapText="1"/>
      <protection hidden="1"/>
    </xf>
    <xf numFmtId="0" fontId="2" fillId="4" borderId="78" xfId="0" applyFont="1" applyFill="1" applyBorder="1" applyAlignment="1" applyProtection="1">
      <alignment horizontal="left" wrapText="1"/>
      <protection hidden="1"/>
    </xf>
    <xf numFmtId="0" fontId="2" fillId="4" borderId="10" xfId="0" applyFont="1" applyFill="1" applyBorder="1" applyAlignment="1" applyProtection="1">
      <alignment horizontal="left" wrapText="1"/>
      <protection hidden="1"/>
    </xf>
    <xf numFmtId="0" fontId="2" fillId="4" borderId="74" xfId="0" applyFont="1" applyFill="1" applyBorder="1" applyAlignment="1" applyProtection="1">
      <alignment horizontal="center"/>
      <protection hidden="1"/>
    </xf>
    <xf numFmtId="0" fontId="2" fillId="4" borderId="77" xfId="0" applyFont="1" applyFill="1" applyBorder="1" applyAlignment="1" applyProtection="1">
      <alignment horizontal="center"/>
      <protection hidden="1"/>
    </xf>
    <xf numFmtId="0" fontId="2" fillId="4" borderId="71" xfId="0" applyFont="1" applyFill="1" applyBorder="1" applyAlignment="1" applyProtection="1">
      <alignment horizontal="right" wrapText="1"/>
      <protection hidden="1"/>
    </xf>
    <xf numFmtId="0" fontId="2" fillId="4" borderId="45" xfId="0" applyFont="1" applyFill="1" applyBorder="1" applyAlignment="1" applyProtection="1">
      <alignment horizontal="right" wrapText="1"/>
      <protection hidden="1"/>
    </xf>
    <xf numFmtId="0" fontId="2" fillId="4" borderId="72" xfId="0" applyFont="1" applyFill="1" applyBorder="1" applyAlignment="1" applyProtection="1">
      <alignment horizontal="right" wrapText="1"/>
      <protection hidden="1"/>
    </xf>
    <xf numFmtId="0" fontId="2" fillId="4" borderId="46" xfId="0" applyFont="1" applyFill="1" applyBorder="1" applyAlignment="1" applyProtection="1">
      <alignment horizontal="right" wrapText="1"/>
      <protection hidden="1"/>
    </xf>
    <xf numFmtId="49" fontId="2" fillId="2" borderId="75" xfId="0" applyNumberFormat="1" applyFont="1" applyFill="1" applyBorder="1" applyAlignment="1" applyProtection="1">
      <alignment horizontal="right" wrapText="1"/>
      <protection hidden="1"/>
    </xf>
    <xf numFmtId="49" fontId="2" fillId="2" borderId="2" xfId="0" applyNumberFormat="1" applyFont="1" applyFill="1" applyBorder="1" applyAlignment="1" applyProtection="1">
      <alignment horizontal="right" wrapText="1"/>
      <protection hidden="1"/>
    </xf>
    <xf numFmtId="0" fontId="2" fillId="2" borderId="75" xfId="0" applyFont="1" applyFill="1" applyBorder="1" applyAlignment="1" applyProtection="1">
      <alignment horizontal="right" wrapText="1"/>
      <protection hidden="1"/>
    </xf>
    <xf numFmtId="0" fontId="2" fillId="2" borderId="2" xfId="0" applyFont="1" applyFill="1" applyBorder="1" applyAlignment="1" applyProtection="1">
      <alignment horizontal="right" wrapText="1"/>
      <protection hidden="1"/>
    </xf>
    <xf numFmtId="0" fontId="2" fillId="4" borderId="75" xfId="0" applyFont="1" applyFill="1" applyBorder="1" applyAlignment="1" applyProtection="1">
      <alignment horizontal="right" wrapText="1"/>
      <protection hidden="1"/>
    </xf>
    <xf numFmtId="0" fontId="2" fillId="4" borderId="2" xfId="0" applyFont="1" applyFill="1" applyBorder="1" applyAlignment="1" applyProtection="1">
      <alignment horizontal="right" wrapText="1"/>
      <protection hidden="1"/>
    </xf>
    <xf numFmtId="0" fontId="2" fillId="2" borderId="78" xfId="0" applyFont="1" applyFill="1" applyBorder="1" applyAlignment="1" applyProtection="1">
      <alignment horizontal="right" wrapText="1"/>
      <protection hidden="1"/>
    </xf>
    <xf numFmtId="0" fontId="2" fillId="2" borderId="10" xfId="0" applyFont="1" applyFill="1" applyBorder="1" applyAlignment="1" applyProtection="1">
      <alignment horizontal="right" wrapText="1"/>
      <protection hidden="1"/>
    </xf>
    <xf numFmtId="0" fontId="2" fillId="4" borderId="69" xfId="0" applyFont="1" applyFill="1" applyBorder="1" applyAlignment="1" applyProtection="1">
      <alignment horizontal="center" wrapText="1"/>
      <protection hidden="1"/>
    </xf>
    <xf numFmtId="0" fontId="2" fillId="4" borderId="80" xfId="0" applyFont="1" applyFill="1" applyBorder="1" applyAlignment="1" applyProtection="1">
      <alignment horizontal="right" wrapText="1"/>
      <protection hidden="1"/>
    </xf>
    <xf numFmtId="0" fontId="2" fillId="4" borderId="76" xfId="0" applyFont="1" applyFill="1" applyBorder="1" applyAlignment="1" applyProtection="1">
      <alignment horizontal="right" wrapText="1"/>
      <protection hidden="1"/>
    </xf>
    <xf numFmtId="0" fontId="2" fillId="4" borderId="21" xfId="0" applyFont="1" applyFill="1" applyBorder="1" applyAlignment="1" applyProtection="1">
      <alignment horizontal="right" wrapText="1"/>
      <protection hidden="1"/>
    </xf>
    <xf numFmtId="0" fontId="2" fillId="4" borderId="44" xfId="0" applyFont="1" applyFill="1" applyBorder="1" applyAlignment="1" applyProtection="1">
      <alignment horizontal="right" wrapText="1"/>
      <protection hidden="1"/>
    </xf>
    <xf numFmtId="0" fontId="2" fillId="4" borderId="59" xfId="0" applyFont="1" applyFill="1" applyBorder="1" applyAlignment="1" applyProtection="1">
      <alignment horizontal="left" vertical="center" wrapText="1"/>
      <protection hidden="1"/>
    </xf>
    <xf numFmtId="0" fontId="2" fillId="4" borderId="52" xfId="0" applyFont="1" applyFill="1" applyBorder="1" applyAlignment="1" applyProtection="1">
      <alignment horizontal="left" vertical="center" wrapText="1"/>
      <protection hidden="1"/>
    </xf>
    <xf numFmtId="0" fontId="2" fillId="4" borderId="57" xfId="0" applyFont="1" applyFill="1" applyBorder="1" applyAlignment="1" applyProtection="1">
      <alignment horizontal="left" vertical="center"/>
      <protection hidden="1"/>
    </xf>
    <xf numFmtId="0" fontId="2" fillId="4" borderId="51" xfId="0" applyFont="1" applyFill="1" applyBorder="1" applyAlignment="1" applyProtection="1">
      <alignment horizontal="left" vertical="center"/>
      <protection hidden="1"/>
    </xf>
    <xf numFmtId="0" fontId="2" fillId="4" borderId="55" xfId="0" applyFont="1" applyFill="1" applyBorder="1" applyAlignment="1" applyProtection="1">
      <alignment horizontal="left" vertical="center"/>
      <protection hidden="1"/>
    </xf>
    <xf numFmtId="0" fontId="2" fillId="4" borderId="8" xfId="0" applyFont="1" applyFill="1" applyBorder="1" applyAlignment="1" applyProtection="1">
      <alignment horizontal="left" vertical="center"/>
      <protection hidden="1"/>
    </xf>
    <xf numFmtId="0" fontId="2" fillId="4" borderId="78" xfId="0" applyFont="1" applyFill="1" applyBorder="1" applyAlignment="1" applyProtection="1">
      <alignment horizontal="right" wrapText="1"/>
      <protection hidden="1"/>
    </xf>
    <xf numFmtId="0" fontId="2" fillId="4" borderId="10" xfId="0" applyFont="1" applyFill="1" applyBorder="1" applyAlignment="1" applyProtection="1">
      <alignment horizontal="right" wrapText="1"/>
      <protection hidden="1"/>
    </xf>
    <xf numFmtId="0" fontId="2" fillId="4" borderId="81" xfId="0" applyFont="1" applyFill="1" applyBorder="1" applyAlignment="1" applyProtection="1">
      <alignment horizontal="right" wrapText="1"/>
      <protection hidden="1"/>
    </xf>
    <xf numFmtId="0" fontId="2" fillId="4" borderId="9" xfId="0" applyFont="1" applyFill="1" applyBorder="1" applyAlignment="1" applyProtection="1">
      <alignment horizontal="right" wrapText="1"/>
      <protection hidden="1"/>
    </xf>
    <xf numFmtId="1" fontId="2" fillId="4" borderId="74" xfId="0" applyNumberFormat="1" applyFont="1" applyFill="1" applyBorder="1" applyAlignment="1" applyProtection="1">
      <alignment horizontal="center"/>
      <protection hidden="1"/>
    </xf>
    <xf numFmtId="1" fontId="2" fillId="4" borderId="20" xfId="0" applyNumberFormat="1" applyFont="1" applyFill="1" applyBorder="1" applyAlignment="1" applyProtection="1">
      <alignment horizontal="center"/>
      <protection hidden="1"/>
    </xf>
    <xf numFmtId="1" fontId="2" fillId="4" borderId="77" xfId="0" applyNumberFormat="1" applyFont="1" applyFill="1" applyBorder="1" applyAlignment="1" applyProtection="1">
      <alignment horizontal="center"/>
      <protection hidden="1"/>
    </xf>
    <xf numFmtId="0" fontId="2" fillId="2" borderId="74" xfId="0" applyFont="1" applyFill="1" applyBorder="1" applyAlignment="1" applyProtection="1">
      <alignment horizontal="center" wrapText="1"/>
      <protection hidden="1"/>
    </xf>
    <xf numFmtId="0" fontId="2" fillId="2" borderId="77" xfId="0" applyFont="1" applyFill="1" applyBorder="1" applyAlignment="1" applyProtection="1">
      <alignment horizontal="center" wrapText="1"/>
      <protection hidden="1"/>
    </xf>
    <xf numFmtId="2" fontId="2" fillId="2" borderId="81" xfId="0" applyNumberFormat="1" applyFont="1" applyFill="1" applyBorder="1" applyAlignment="1" applyProtection="1">
      <alignment horizontal="right" wrapText="1"/>
      <protection hidden="1"/>
    </xf>
    <xf numFmtId="2" fontId="2" fillId="2" borderId="9" xfId="0" applyNumberFormat="1" applyFont="1" applyFill="1" applyBorder="1" applyAlignment="1" applyProtection="1">
      <alignment horizontal="right" wrapText="1"/>
      <protection hidden="1"/>
    </xf>
    <xf numFmtId="164" fontId="2" fillId="2" borderId="75" xfId="0" applyNumberFormat="1" applyFont="1" applyFill="1" applyBorder="1" applyAlignment="1" applyProtection="1">
      <alignment horizontal="right" wrapText="1"/>
      <protection hidden="1"/>
    </xf>
    <xf numFmtId="164" fontId="2" fillId="2" borderId="2" xfId="0" applyNumberFormat="1" applyFont="1" applyFill="1" applyBorder="1" applyAlignment="1" applyProtection="1">
      <alignment horizontal="right" wrapText="1"/>
      <protection hidden="1"/>
    </xf>
    <xf numFmtId="2" fontId="2" fillId="2" borderId="75" xfId="0" applyNumberFormat="1" applyFont="1" applyFill="1" applyBorder="1" applyAlignment="1" applyProtection="1">
      <alignment horizontal="right" wrapText="1"/>
      <protection hidden="1"/>
    </xf>
    <xf numFmtId="2" fontId="2" fillId="2" borderId="2" xfId="0" applyNumberFormat="1" applyFont="1" applyFill="1" applyBorder="1" applyAlignment="1" applyProtection="1">
      <alignment horizontal="right" wrapText="1"/>
      <protection hidden="1"/>
    </xf>
    <xf numFmtId="0" fontId="2" fillId="2" borderId="81" xfId="0" applyFont="1" applyFill="1" applyBorder="1" applyAlignment="1" applyProtection="1">
      <alignment horizontal="right" wrapText="1"/>
      <protection hidden="1"/>
    </xf>
    <xf numFmtId="0" fontId="2" fillId="2" borderId="9" xfId="0" applyFont="1" applyFill="1" applyBorder="1" applyAlignment="1" applyProtection="1">
      <alignment horizontal="right" wrapText="1"/>
      <protection hidden="1"/>
    </xf>
  </cellXfs>
  <cellStyles count="4">
    <cellStyle name="Komma" xfId="3" builtinId="3"/>
    <cellStyle name="Prozent" xfId="1" builtinId="5"/>
    <cellStyle name="Standard" xfId="0" builtinId="0"/>
    <cellStyle name="Standard 8" xfId="2" xr:uid="{00000000-0005-0000-0000-000004000000}"/>
  </cellStyles>
  <dxfs count="81">
    <dxf>
      <numFmt numFmtId="169" formatCode="000\.0000\.0000\.00"/>
    </dxf>
    <dxf>
      <numFmt numFmtId="170" formatCode="\7\5\6\.0000\.0000\.00"/>
    </dxf>
    <dxf>
      <fill>
        <patternFill>
          <bgColor rgb="FFFF0000"/>
        </patternFill>
      </fill>
    </dxf>
    <dxf>
      <fill>
        <patternFill>
          <bgColor rgb="FFFF0000"/>
        </patternFill>
      </fill>
    </dxf>
    <dxf>
      <fill>
        <patternFill>
          <bgColor rgb="FFFF0000"/>
        </patternFill>
      </fill>
    </dxf>
    <dxf>
      <font>
        <b/>
        <i val="0"/>
        <condense val="0"/>
        <extend val="0"/>
        <color indexed="45"/>
      </font>
    </dxf>
    <dxf>
      <font>
        <b/>
        <i val="0"/>
        <strike val="0"/>
        <color rgb="FFFF0000"/>
      </font>
      <fill>
        <patternFill>
          <bgColor rgb="FFFFFF99"/>
        </patternFill>
      </fill>
    </dxf>
    <dxf>
      <numFmt numFmtId="169" formatCode="000\.0000\.0000\.00"/>
    </dxf>
    <dxf>
      <numFmt numFmtId="170" formatCode="\7\5\6\.0000\.0000\.00"/>
    </dxf>
    <dxf>
      <fill>
        <patternFill>
          <bgColor rgb="FFFF0000"/>
        </patternFill>
      </fill>
    </dxf>
    <dxf>
      <fill>
        <patternFill>
          <bgColor rgb="FFFF0000"/>
        </patternFill>
      </fill>
    </dxf>
    <dxf>
      <fill>
        <patternFill>
          <bgColor rgb="FFCCFFCC"/>
        </patternFill>
      </fill>
    </dxf>
    <dxf>
      <font>
        <b/>
        <i/>
        <color rgb="FFFF0000"/>
      </font>
    </dxf>
    <dxf>
      <font>
        <b/>
        <i/>
        <color rgb="FFFF0000"/>
      </font>
      <fill>
        <patternFill patternType="solid">
          <fgColor auto="1"/>
          <bgColor rgb="FFFFFF99"/>
        </patternFill>
      </fill>
    </dxf>
    <dxf>
      <font>
        <strike val="0"/>
        <color rgb="FF00B050"/>
      </font>
      <fill>
        <patternFill>
          <bgColor rgb="FFFFFF9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fill>
        <patternFill>
          <bgColor rgb="FFCCFFCC"/>
        </patternFill>
      </fill>
    </dxf>
    <dxf>
      <numFmt numFmtId="170" formatCode="\7\5\6\.0000\.0000\.00"/>
    </dxf>
    <dxf>
      <numFmt numFmtId="169" formatCode="000\.0000\.0000\.00"/>
    </dxf>
    <dxf>
      <fill>
        <patternFill>
          <bgColor rgb="FFCCFFFF"/>
        </patternFill>
      </fill>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FFFF99"/>
      <color rgb="FFCCFFFF"/>
      <color rgb="FFCCFFCC"/>
      <color rgb="FFFFFFCC"/>
      <color rgb="FFFF6699"/>
      <color rgb="FFFFCCCC"/>
      <color rgb="FFE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353880</xdr:colOff>
      <xdr:row>0</xdr:row>
      <xdr:rowOff>856800</xdr:rowOff>
    </xdr:to>
    <xdr:pic>
      <xdr:nvPicPr>
        <xdr:cNvPr id="5" name="Grafik 4">
          <a:extLst>
            <a:ext uri="{FF2B5EF4-FFF2-40B4-BE49-F238E27FC236}">
              <a16:creationId xmlns:a16="http://schemas.microsoft.com/office/drawing/2014/main" id="{866E324F-73DA-4A1D-8D58-76207AA934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6800" cy="85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896400</xdr:colOff>
      <xdr:row>2</xdr:row>
      <xdr:rowOff>448165</xdr:rowOff>
    </xdr:to>
    <xdr:pic>
      <xdr:nvPicPr>
        <xdr:cNvPr id="4" name="Grafik 3">
          <a:extLst>
            <a:ext uri="{FF2B5EF4-FFF2-40B4-BE49-F238E27FC236}">
              <a16:creationId xmlns:a16="http://schemas.microsoft.com/office/drawing/2014/main" id="{52057F22-B420-4233-B31E-CA3B01D6FD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400" cy="896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592870</xdr:rowOff>
    </xdr:to>
    <xdr:pic>
      <xdr:nvPicPr>
        <xdr:cNvPr id="5" name="Grafik 4">
          <a:extLst>
            <a:ext uri="{FF2B5EF4-FFF2-40B4-BE49-F238E27FC236}">
              <a16:creationId xmlns:a16="http://schemas.microsoft.com/office/drawing/2014/main" id="{B4F0937E-BDFD-4244-838B-1C0DFC234C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31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896400</xdr:colOff>
      <xdr:row>4</xdr:row>
      <xdr:rowOff>46588</xdr:rowOff>
    </xdr:to>
    <xdr:pic>
      <xdr:nvPicPr>
        <xdr:cNvPr id="5" name="Grafik 4">
          <a:extLst>
            <a:ext uri="{FF2B5EF4-FFF2-40B4-BE49-F238E27FC236}">
              <a16:creationId xmlns:a16="http://schemas.microsoft.com/office/drawing/2014/main" id="{FC841E2F-1A31-4D68-BB40-779BE560C6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6400" cy="907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599106</xdr:rowOff>
    </xdr:to>
    <xdr:pic>
      <xdr:nvPicPr>
        <xdr:cNvPr id="4" name="Grafik 3">
          <a:extLst>
            <a:ext uri="{FF2B5EF4-FFF2-40B4-BE49-F238E27FC236}">
              <a16:creationId xmlns:a16="http://schemas.microsoft.com/office/drawing/2014/main" id="{5C2C2D8A-6D5D-4975-ADB0-51B1A17A03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31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KAE\KAE-716.3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amp; Abteilung"/>
      <sheetName val="Stammdaten Mitarbeiter"/>
      <sheetName val="Saisonale Ausfallstunden"/>
      <sheetName val="Abrechnung von Kurzarbeit"/>
      <sheetName val="Hilfsdaten"/>
      <sheetName val="Übersetzungstexte"/>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74"/>
  <sheetViews>
    <sheetView showGridLines="0" tabSelected="1" zoomScale="85" zoomScaleNormal="85" zoomScaleSheetLayoutView="100" zoomScalePageLayoutView="85" workbookViewId="0">
      <selection activeCell="B161" sqref="B161:D161"/>
    </sheetView>
  </sheetViews>
  <sheetFormatPr baseColWidth="10" defaultColWidth="0" defaultRowHeight="14.4"/>
  <cols>
    <col min="1" max="1" width="4.6640625" style="413" customWidth="1"/>
    <col min="2" max="2" width="2.6640625" style="413" customWidth="1"/>
    <col min="3" max="3" width="11.5546875" style="413" customWidth="1"/>
    <col min="4" max="4" width="91.6640625" style="413" customWidth="1"/>
    <col min="5" max="5" width="5.6640625" style="413" customWidth="1"/>
    <col min="6" max="16383" width="11.5546875" style="413" hidden="1"/>
    <col min="16384" max="16384" width="1.6640625" style="413" hidden="1"/>
  </cols>
  <sheetData>
    <row r="1" spans="1:15" s="391" customFormat="1" ht="109.95" customHeight="1">
      <c r="A1" s="471" t="s">
        <v>503</v>
      </c>
      <c r="B1" s="471"/>
      <c r="C1" s="471"/>
      <c r="D1" s="471"/>
      <c r="E1" s="410"/>
      <c r="F1" s="410"/>
      <c r="G1" s="410"/>
      <c r="I1" s="50"/>
      <c r="J1" s="50"/>
      <c r="L1" s="50"/>
      <c r="O1" s="411"/>
    </row>
    <row r="2" spans="1:15" s="391" customFormat="1" ht="17.100000000000001" customHeight="1">
      <c r="A2" s="389"/>
      <c r="B2" s="475" t="s">
        <v>399</v>
      </c>
      <c r="C2" s="475"/>
      <c r="D2" s="475"/>
      <c r="E2" s="384"/>
    </row>
    <row r="3" spans="1:15" s="391" customFormat="1" ht="13.35" customHeight="1">
      <c r="A3" s="389"/>
      <c r="B3" s="390"/>
      <c r="E3" s="384"/>
    </row>
    <row r="4" spans="1:15" s="383" customFormat="1" ht="109.2" customHeight="1">
      <c r="A4" s="392"/>
      <c r="B4" s="470" t="s">
        <v>509</v>
      </c>
      <c r="C4" s="470"/>
      <c r="D4" s="470"/>
      <c r="E4" s="382"/>
    </row>
    <row r="5" spans="1:15" s="391" customFormat="1" ht="13.35" customHeight="1">
      <c r="A5" s="389"/>
      <c r="B5" s="390"/>
      <c r="E5" s="384"/>
    </row>
    <row r="6" spans="1:15" s="391" customFormat="1" ht="13.35" customHeight="1">
      <c r="A6" s="389"/>
      <c r="B6" s="390"/>
      <c r="D6" s="443" t="s">
        <v>400</v>
      </c>
    </row>
    <row r="7" spans="1:15" s="391" customFormat="1" ht="13.35" customHeight="1">
      <c r="A7" s="389"/>
      <c r="B7" s="390"/>
      <c r="D7" s="444" t="s">
        <v>401</v>
      </c>
    </row>
    <row r="8" spans="1:15" s="391" customFormat="1" ht="13.35" customHeight="1">
      <c r="A8" s="389"/>
      <c r="B8" s="390"/>
      <c r="D8" s="445" t="s">
        <v>402</v>
      </c>
    </row>
    <row r="9" spans="1:15" s="391" customFormat="1" ht="13.35" customHeight="1">
      <c r="A9" s="389"/>
      <c r="B9" s="390"/>
      <c r="D9" s="446" t="s">
        <v>403</v>
      </c>
    </row>
    <row r="10" spans="1:15" s="399" customFormat="1" ht="13.35" customHeight="1">
      <c r="A10" s="393"/>
      <c r="B10" s="386"/>
      <c r="D10" s="447" t="s">
        <v>404</v>
      </c>
    </row>
    <row r="11" spans="1:15" s="399" customFormat="1" ht="13.35" customHeight="1">
      <c r="A11" s="393"/>
      <c r="B11" s="386"/>
    </row>
    <row r="12" spans="1:15" s="399" customFormat="1" ht="13.35" customHeight="1">
      <c r="B12" s="386"/>
    </row>
    <row r="13" spans="1:15" s="399" customFormat="1" ht="17.100000000000001" customHeight="1">
      <c r="A13" s="394"/>
      <c r="B13" s="476" t="s">
        <v>504</v>
      </c>
      <c r="C13" s="476"/>
      <c r="D13" s="476"/>
    </row>
    <row r="14" spans="1:15" s="399" customFormat="1" ht="13.35" customHeight="1">
      <c r="A14" s="394"/>
      <c r="B14" s="474"/>
      <c r="C14" s="474"/>
      <c r="D14" s="474"/>
    </row>
    <row r="15" spans="1:15" s="397" customFormat="1" ht="26.25" customHeight="1">
      <c r="A15" s="404"/>
      <c r="B15" s="477" t="s">
        <v>533</v>
      </c>
      <c r="C15" s="478"/>
      <c r="D15" s="478"/>
    </row>
    <row r="16" spans="1:15" s="399" customFormat="1" ht="13.35" customHeight="1">
      <c r="A16" s="394"/>
      <c r="B16" s="380"/>
      <c r="C16" s="381"/>
      <c r="D16" s="381"/>
    </row>
    <row r="17" spans="1:4" s="399" customFormat="1" ht="13.35" customHeight="1">
      <c r="A17" s="394"/>
      <c r="B17" s="473" t="s">
        <v>449</v>
      </c>
      <c r="C17" s="473"/>
      <c r="D17" s="473"/>
    </row>
    <row r="18" spans="1:4" s="399" customFormat="1" ht="13.35" customHeight="1">
      <c r="A18" s="394"/>
      <c r="B18" s="472" t="s">
        <v>405</v>
      </c>
      <c r="C18" s="472"/>
      <c r="D18" s="472"/>
    </row>
    <row r="19" spans="1:4" s="399" customFormat="1" ht="13.35" customHeight="1">
      <c r="A19" s="394"/>
      <c r="B19" s="380"/>
      <c r="C19" s="381"/>
      <c r="D19" s="381"/>
    </row>
    <row r="20" spans="1:4" s="399" customFormat="1" ht="13.35" customHeight="1">
      <c r="A20" s="394"/>
      <c r="B20" s="473" t="s">
        <v>406</v>
      </c>
      <c r="C20" s="473"/>
      <c r="D20" s="473"/>
    </row>
    <row r="21" spans="1:4" s="399" customFormat="1" ht="36.75" customHeight="1">
      <c r="A21" s="394"/>
      <c r="B21" s="470" t="s">
        <v>495</v>
      </c>
      <c r="C21" s="470"/>
      <c r="D21" s="470"/>
    </row>
    <row r="22" spans="1:4" s="399" customFormat="1" ht="13.35" customHeight="1">
      <c r="A22" s="394"/>
      <c r="B22" s="474"/>
      <c r="C22" s="474"/>
      <c r="D22" s="474"/>
    </row>
    <row r="23" spans="1:4" s="399" customFormat="1" ht="13.35" customHeight="1">
      <c r="A23" s="394"/>
      <c r="B23" s="473" t="s">
        <v>348</v>
      </c>
      <c r="C23" s="473"/>
      <c r="D23" s="473"/>
    </row>
    <row r="24" spans="1:4" s="399" customFormat="1" ht="13.35" customHeight="1">
      <c r="A24" s="394"/>
      <c r="B24" s="472" t="s">
        <v>465</v>
      </c>
      <c r="C24" s="472"/>
      <c r="D24" s="472"/>
    </row>
    <row r="25" spans="1:4" s="399" customFormat="1" ht="13.35" customHeight="1">
      <c r="A25" s="394"/>
      <c r="B25" s="380"/>
      <c r="C25" s="402"/>
      <c r="D25" s="402"/>
    </row>
    <row r="26" spans="1:4" s="399" customFormat="1" ht="13.35" customHeight="1">
      <c r="A26" s="394"/>
      <c r="B26" s="473" t="s">
        <v>466</v>
      </c>
      <c r="C26" s="473"/>
      <c r="D26" s="473"/>
    </row>
    <row r="27" spans="1:4" s="399" customFormat="1" ht="26.4" customHeight="1">
      <c r="A27" s="394"/>
      <c r="B27" s="470" t="s">
        <v>467</v>
      </c>
      <c r="C27" s="470"/>
      <c r="D27" s="470"/>
    </row>
    <row r="28" spans="1:4" s="399" customFormat="1" ht="13.35" customHeight="1">
      <c r="A28" s="394"/>
      <c r="B28" s="380"/>
      <c r="C28" s="402"/>
      <c r="D28" s="402"/>
    </row>
    <row r="29" spans="1:4" s="399" customFormat="1" ht="13.35" customHeight="1">
      <c r="A29" s="394"/>
      <c r="B29" s="473" t="s">
        <v>407</v>
      </c>
      <c r="C29" s="473"/>
      <c r="D29" s="473"/>
    </row>
    <row r="30" spans="1:4" s="399" customFormat="1" ht="13.35" customHeight="1">
      <c r="A30" s="394"/>
      <c r="B30" s="472" t="s">
        <v>468</v>
      </c>
      <c r="C30" s="472"/>
      <c r="D30" s="472"/>
    </row>
    <row r="31" spans="1:4" s="399" customFormat="1" ht="13.35" customHeight="1">
      <c r="A31" s="394"/>
      <c r="B31" s="380"/>
      <c r="C31" s="402"/>
      <c r="D31" s="402"/>
    </row>
    <row r="32" spans="1:4" s="399" customFormat="1" ht="13.35" customHeight="1">
      <c r="A32" s="394"/>
      <c r="B32" s="480" t="s">
        <v>394</v>
      </c>
      <c r="C32" s="480"/>
      <c r="D32" s="480"/>
    </row>
    <row r="33" spans="1:4" s="399" customFormat="1" ht="13.35" customHeight="1">
      <c r="A33" s="394"/>
      <c r="B33" s="481" t="s">
        <v>469</v>
      </c>
      <c r="C33" s="481"/>
      <c r="D33" s="481"/>
    </row>
    <row r="34" spans="1:4" s="399" customFormat="1" ht="13.35" customHeight="1">
      <c r="A34" s="394"/>
      <c r="B34" s="474"/>
      <c r="C34" s="474"/>
      <c r="D34" s="474"/>
    </row>
    <row r="35" spans="1:4" s="399" customFormat="1" ht="13.35" customHeight="1">
      <c r="A35" s="394"/>
      <c r="B35" s="473" t="s">
        <v>470</v>
      </c>
      <c r="C35" s="473"/>
      <c r="D35" s="473"/>
    </row>
    <row r="36" spans="1:4" s="399" customFormat="1" ht="26.4" customHeight="1">
      <c r="A36" s="394"/>
      <c r="B36" s="470" t="s">
        <v>408</v>
      </c>
      <c r="C36" s="470"/>
      <c r="D36" s="470"/>
    </row>
    <row r="37" spans="1:4" s="399" customFormat="1" ht="13.35" customHeight="1">
      <c r="A37" s="394"/>
      <c r="B37" s="380"/>
      <c r="C37" s="402"/>
      <c r="D37" s="402"/>
    </row>
    <row r="38" spans="1:4" s="399" customFormat="1" ht="13.35" customHeight="1">
      <c r="A38" s="394"/>
      <c r="B38" s="473" t="s">
        <v>398</v>
      </c>
      <c r="C38" s="473"/>
      <c r="D38" s="473"/>
    </row>
    <row r="39" spans="1:4" s="399" customFormat="1" ht="13.35" customHeight="1">
      <c r="A39" s="394"/>
      <c r="B39" s="479" t="s">
        <v>471</v>
      </c>
      <c r="C39" s="479"/>
      <c r="D39" s="479"/>
    </row>
    <row r="40" spans="1:4" s="399" customFormat="1" ht="13.35" customHeight="1">
      <c r="A40" s="394"/>
      <c r="B40" s="381"/>
      <c r="C40" s="381"/>
      <c r="D40" s="381"/>
    </row>
    <row r="41" spans="1:4" s="399" customFormat="1" ht="13.35" customHeight="1">
      <c r="A41" s="394"/>
      <c r="B41" s="403" t="s">
        <v>450</v>
      </c>
      <c r="C41" s="381"/>
      <c r="D41" s="381"/>
    </row>
    <row r="42" spans="1:4" s="399" customFormat="1" ht="13.35" customHeight="1">
      <c r="A42" s="394"/>
      <c r="B42" s="381" t="s">
        <v>496</v>
      </c>
      <c r="C42" s="381"/>
      <c r="D42" s="381"/>
    </row>
    <row r="43" spans="1:4" s="399" customFormat="1" ht="13.35" customHeight="1">
      <c r="A43" s="394"/>
      <c r="B43" s="479"/>
      <c r="C43" s="479"/>
      <c r="D43" s="479"/>
    </row>
    <row r="44" spans="1:4" s="399" customFormat="1" ht="13.35" customHeight="1">
      <c r="A44" s="394"/>
      <c r="B44" s="473" t="s">
        <v>393</v>
      </c>
      <c r="C44" s="473"/>
      <c r="D44" s="473"/>
    </row>
    <row r="45" spans="1:4" s="399" customFormat="1" ht="26.4" customHeight="1">
      <c r="A45" s="394"/>
      <c r="B45" s="481" t="s">
        <v>505</v>
      </c>
      <c r="C45" s="481"/>
      <c r="D45" s="481"/>
    </row>
    <row r="46" spans="1:4" s="399" customFormat="1" ht="13.35" customHeight="1">
      <c r="A46" s="394"/>
      <c r="B46" s="472"/>
      <c r="C46" s="472"/>
      <c r="D46" s="472"/>
    </row>
    <row r="47" spans="1:4" s="399" customFormat="1" ht="13.35" customHeight="1">
      <c r="A47" s="394"/>
      <c r="B47" s="473" t="s">
        <v>392</v>
      </c>
      <c r="C47" s="473"/>
      <c r="D47" s="473"/>
    </row>
    <row r="48" spans="1:4" s="399" customFormat="1" ht="26.4" customHeight="1">
      <c r="A48" s="394"/>
      <c r="B48" s="481" t="s">
        <v>512</v>
      </c>
      <c r="C48" s="481"/>
      <c r="D48" s="481"/>
    </row>
    <row r="49" spans="1:4" s="399" customFormat="1" ht="13.35" customHeight="1">
      <c r="A49" s="394"/>
      <c r="B49" s="472"/>
      <c r="C49" s="472"/>
      <c r="D49" s="472"/>
    </row>
    <row r="50" spans="1:4" s="399" customFormat="1" ht="13.35" customHeight="1">
      <c r="A50" s="394"/>
      <c r="B50" s="473" t="s">
        <v>472</v>
      </c>
      <c r="C50" s="473"/>
      <c r="D50" s="473"/>
    </row>
    <row r="51" spans="1:4" s="401" customFormat="1" ht="26.4" customHeight="1">
      <c r="A51" s="395"/>
      <c r="B51" s="481" t="s">
        <v>473</v>
      </c>
      <c r="C51" s="481"/>
      <c r="D51" s="481"/>
    </row>
    <row r="52" spans="1:4" s="399" customFormat="1" ht="13.35" customHeight="1">
      <c r="A52" s="394"/>
      <c r="B52" s="472"/>
      <c r="C52" s="472"/>
      <c r="D52" s="472"/>
    </row>
    <row r="53" spans="1:4" s="399" customFormat="1" ht="13.35" customHeight="1">
      <c r="A53" s="394"/>
      <c r="B53" s="473" t="s">
        <v>354</v>
      </c>
      <c r="C53" s="473"/>
      <c r="D53" s="473"/>
    </row>
    <row r="54" spans="1:4" s="399" customFormat="1" ht="26.4" customHeight="1">
      <c r="A54" s="394"/>
      <c r="B54" s="470" t="s">
        <v>513</v>
      </c>
      <c r="C54" s="472"/>
      <c r="D54" s="472"/>
    </row>
    <row r="55" spans="1:4" s="399" customFormat="1" ht="13.35" customHeight="1">
      <c r="A55" s="394"/>
      <c r="B55" s="472"/>
      <c r="C55" s="472"/>
      <c r="D55" s="472"/>
    </row>
    <row r="56" spans="1:4" s="399" customFormat="1" ht="13.35" customHeight="1">
      <c r="A56" s="394"/>
      <c r="B56" s="473" t="s">
        <v>474</v>
      </c>
      <c r="C56" s="473"/>
      <c r="D56" s="473"/>
    </row>
    <row r="57" spans="1:4" s="399" customFormat="1" ht="26.4" customHeight="1">
      <c r="A57" s="394"/>
      <c r="B57" s="481" t="s">
        <v>475</v>
      </c>
      <c r="C57" s="481"/>
      <c r="D57" s="481"/>
    </row>
    <row r="58" spans="1:4" s="399" customFormat="1" ht="13.35" customHeight="1">
      <c r="A58" s="394"/>
      <c r="B58" s="380"/>
    </row>
    <row r="59" spans="1:4" s="399" customFormat="1" ht="13.35" customHeight="1">
      <c r="A59" s="394"/>
      <c r="B59" s="473" t="s">
        <v>476</v>
      </c>
      <c r="C59" s="473"/>
      <c r="D59" s="473"/>
    </row>
    <row r="60" spans="1:4" s="399" customFormat="1" ht="13.35" customHeight="1">
      <c r="A60" s="394"/>
      <c r="B60" s="481" t="s">
        <v>409</v>
      </c>
      <c r="C60" s="481"/>
      <c r="D60" s="481"/>
    </row>
    <row r="61" spans="1:4" s="399" customFormat="1" ht="13.35" customHeight="1">
      <c r="A61" s="394"/>
      <c r="B61" s="472"/>
      <c r="C61" s="472"/>
      <c r="D61" s="472"/>
    </row>
    <row r="62" spans="1:4" s="399" customFormat="1" ht="13.35" customHeight="1">
      <c r="A62" s="394"/>
      <c r="B62" s="482" t="s">
        <v>456</v>
      </c>
      <c r="C62" s="482"/>
      <c r="D62" s="482"/>
    </row>
    <row r="63" spans="1:4" s="399" customFormat="1" ht="13.35" customHeight="1">
      <c r="A63" s="394"/>
      <c r="B63" s="481" t="s">
        <v>477</v>
      </c>
      <c r="C63" s="481"/>
      <c r="D63" s="481"/>
    </row>
    <row r="64" spans="1:4" s="399" customFormat="1" ht="13.35" customHeight="1">
      <c r="A64" s="394"/>
      <c r="B64" s="396"/>
      <c r="C64" s="401"/>
      <c r="D64" s="401"/>
    </row>
    <row r="65" spans="1:4" s="399" customFormat="1" ht="13.35" customHeight="1">
      <c r="A65" s="394"/>
      <c r="B65" s="482" t="s">
        <v>430</v>
      </c>
      <c r="C65" s="482"/>
      <c r="D65" s="482"/>
    </row>
    <row r="66" spans="1:4" s="399" customFormat="1" ht="39.75" customHeight="1">
      <c r="A66" s="394"/>
      <c r="B66" s="481" t="s">
        <v>501</v>
      </c>
      <c r="C66" s="481"/>
      <c r="D66" s="481"/>
    </row>
    <row r="67" spans="1:4" s="399" customFormat="1" ht="13.35" customHeight="1">
      <c r="A67" s="394"/>
      <c r="B67" s="396"/>
      <c r="C67" s="401"/>
      <c r="D67" s="401"/>
    </row>
    <row r="68" spans="1:4" s="399" customFormat="1" ht="13.35" customHeight="1">
      <c r="A68" s="394"/>
      <c r="B68" s="473" t="s">
        <v>355</v>
      </c>
      <c r="C68" s="473"/>
      <c r="D68" s="473"/>
    </row>
    <row r="69" spans="1:4" s="401" customFormat="1" ht="26.4" customHeight="1">
      <c r="A69" s="395"/>
      <c r="B69" s="481" t="s">
        <v>511</v>
      </c>
      <c r="C69" s="481"/>
      <c r="D69" s="481"/>
    </row>
    <row r="70" spans="1:4" s="399" customFormat="1" ht="13.35" customHeight="1">
      <c r="A70" s="394"/>
      <c r="B70" s="396"/>
      <c r="C70" s="401"/>
      <c r="D70" s="401"/>
    </row>
    <row r="71" spans="1:4" s="399" customFormat="1" ht="13.35" customHeight="1">
      <c r="A71" s="394"/>
      <c r="B71" s="473" t="s">
        <v>457</v>
      </c>
      <c r="C71" s="473"/>
      <c r="D71" s="473"/>
    </row>
    <row r="72" spans="1:4" s="399" customFormat="1" ht="13.35" customHeight="1">
      <c r="A72" s="394"/>
      <c r="B72" s="481" t="s">
        <v>478</v>
      </c>
      <c r="C72" s="481"/>
      <c r="D72" s="481"/>
    </row>
    <row r="73" spans="1:4" s="399" customFormat="1" ht="13.35" customHeight="1">
      <c r="A73" s="394"/>
      <c r="B73" s="386"/>
      <c r="C73" s="400"/>
      <c r="D73" s="400"/>
    </row>
    <row r="74" spans="1:4" s="399" customFormat="1" ht="13.35" customHeight="1">
      <c r="A74" s="394"/>
      <c r="B74" s="483" t="s">
        <v>410</v>
      </c>
      <c r="C74" s="483"/>
      <c r="D74" s="483"/>
    </row>
    <row r="75" spans="1:4" s="399" customFormat="1" ht="13.35" customHeight="1">
      <c r="A75" s="394"/>
      <c r="B75" s="481" t="s">
        <v>411</v>
      </c>
      <c r="C75" s="481"/>
      <c r="D75" s="481"/>
    </row>
    <row r="76" spans="1:4" s="399" customFormat="1" ht="13.35" customHeight="1">
      <c r="A76" s="394"/>
      <c r="B76" s="380"/>
    </row>
    <row r="77" spans="1:4" s="399" customFormat="1" ht="13.35" customHeight="1">
      <c r="B77" s="380"/>
    </row>
    <row r="78" spans="1:4" s="399" customFormat="1" ht="17.100000000000001" customHeight="1">
      <c r="A78" s="388"/>
      <c r="B78" s="485" t="s">
        <v>506</v>
      </c>
      <c r="C78" s="485"/>
      <c r="D78" s="485"/>
    </row>
    <row r="79" spans="1:4" s="399" customFormat="1" ht="13.35" customHeight="1">
      <c r="A79" s="388"/>
      <c r="B79" s="380"/>
    </row>
    <row r="80" spans="1:4" s="397" customFormat="1" ht="26.85" customHeight="1">
      <c r="A80" s="388"/>
      <c r="B80" s="477" t="s">
        <v>530</v>
      </c>
      <c r="C80" s="478"/>
      <c r="D80" s="478"/>
    </row>
    <row r="81" spans="1:4 16383:16383" s="399" customFormat="1" ht="13.35" customHeight="1">
      <c r="A81" s="388"/>
      <c r="B81" s="386"/>
      <c r="C81" s="401"/>
      <c r="D81" s="401"/>
    </row>
    <row r="82" spans="1:4 16383:16383" s="399" customFormat="1" ht="13.35" customHeight="1">
      <c r="A82" s="388"/>
      <c r="B82" s="482" t="s">
        <v>412</v>
      </c>
      <c r="C82" s="482"/>
      <c r="D82" s="482"/>
    </row>
    <row r="83" spans="1:4 16383:16383" s="399" customFormat="1" ht="13.35" customHeight="1">
      <c r="A83" s="388"/>
      <c r="B83" s="386" t="s">
        <v>346</v>
      </c>
      <c r="C83" s="481" t="s">
        <v>531</v>
      </c>
      <c r="D83" s="481"/>
    </row>
    <row r="84" spans="1:4 16383:16383" s="399" customFormat="1" ht="13.35" customHeight="1">
      <c r="A84" s="388"/>
      <c r="B84" s="386" t="s">
        <v>346</v>
      </c>
      <c r="C84" s="470" t="s">
        <v>479</v>
      </c>
      <c r="D84" s="470"/>
    </row>
    <row r="85" spans="1:4 16383:16383" s="399" customFormat="1" ht="13.35" customHeight="1">
      <c r="A85" s="388"/>
      <c r="B85" s="386"/>
      <c r="C85" s="401"/>
      <c r="D85" s="401"/>
    </row>
    <row r="86" spans="1:4 16383:16383" s="399" customFormat="1" ht="13.35" customHeight="1">
      <c r="A86" s="388"/>
      <c r="B86" s="483" t="s">
        <v>413</v>
      </c>
      <c r="C86" s="483"/>
      <c r="D86" s="483"/>
      <c r="XFC86" s="399">
        <v>0</v>
      </c>
    </row>
    <row r="87" spans="1:4 16383:16383" s="399" customFormat="1" ht="13.35" customHeight="1">
      <c r="A87" s="388"/>
      <c r="B87" s="481" t="s">
        <v>480</v>
      </c>
      <c r="C87" s="481"/>
      <c r="D87" s="481"/>
    </row>
    <row r="88" spans="1:4 16383:16383" s="399" customFormat="1" ht="26.4" customHeight="1">
      <c r="A88" s="388"/>
      <c r="B88" s="380" t="s">
        <v>346</v>
      </c>
      <c r="C88" s="484" t="s">
        <v>483</v>
      </c>
      <c r="D88" s="481"/>
    </row>
    <row r="89" spans="1:4 16383:16383" s="399" customFormat="1" ht="13.35" customHeight="1">
      <c r="A89" s="388"/>
      <c r="B89" s="380" t="s">
        <v>346</v>
      </c>
      <c r="C89" s="481" t="s">
        <v>481</v>
      </c>
      <c r="D89" s="481"/>
    </row>
    <row r="90" spans="1:4 16383:16383" s="401" customFormat="1" ht="53.1" customHeight="1">
      <c r="A90" s="385"/>
      <c r="B90" s="386" t="s">
        <v>346</v>
      </c>
      <c r="C90" s="481" t="s">
        <v>482</v>
      </c>
      <c r="D90" s="481"/>
    </row>
    <row r="91" spans="1:4 16383:16383" s="399" customFormat="1" ht="13.35" customHeight="1">
      <c r="A91" s="388"/>
      <c r="B91" s="380" t="s">
        <v>346</v>
      </c>
      <c r="C91" s="479" t="s">
        <v>414</v>
      </c>
      <c r="D91" s="479"/>
    </row>
    <row r="92" spans="1:4 16383:16383" s="399" customFormat="1" ht="13.35" customHeight="1">
      <c r="A92" s="388"/>
      <c r="B92" s="380" t="s">
        <v>346</v>
      </c>
      <c r="C92" s="479" t="s">
        <v>415</v>
      </c>
      <c r="D92" s="479"/>
    </row>
    <row r="93" spans="1:4 16383:16383" s="401" customFormat="1" ht="26.4" customHeight="1">
      <c r="A93" s="385"/>
      <c r="B93" s="386" t="s">
        <v>346</v>
      </c>
      <c r="C93" s="481" t="s">
        <v>484</v>
      </c>
      <c r="D93" s="481"/>
    </row>
    <row r="94" spans="1:4 16383:16383" s="399" customFormat="1" ht="13.35" customHeight="1">
      <c r="A94" s="388"/>
      <c r="B94" s="380" t="s">
        <v>346</v>
      </c>
      <c r="C94" s="479" t="s">
        <v>416</v>
      </c>
      <c r="D94" s="479"/>
    </row>
    <row r="95" spans="1:4 16383:16383" s="399" customFormat="1" ht="13.35" customHeight="1">
      <c r="A95" s="388"/>
      <c r="B95" s="380" t="s">
        <v>346</v>
      </c>
      <c r="C95" s="479" t="s">
        <v>417</v>
      </c>
      <c r="D95" s="479"/>
    </row>
    <row r="96" spans="1:4 16383:16383" s="399" customFormat="1" ht="13.35" customHeight="1">
      <c r="A96" s="388"/>
      <c r="B96" s="380"/>
      <c r="C96" s="401"/>
      <c r="D96" s="401"/>
    </row>
    <row r="97" spans="1:4" s="399" customFormat="1" ht="13.35" customHeight="1">
      <c r="A97" s="388"/>
      <c r="B97" s="486" t="s">
        <v>418</v>
      </c>
      <c r="C97" s="486"/>
      <c r="D97" s="486"/>
    </row>
    <row r="98" spans="1:4" s="399" customFormat="1" ht="26.4" customHeight="1">
      <c r="A98" s="388"/>
      <c r="B98" s="470" t="s">
        <v>485</v>
      </c>
      <c r="C98" s="470"/>
      <c r="D98" s="470"/>
    </row>
    <row r="99" spans="1:4" s="448" customFormat="1" ht="13.2">
      <c r="A99" s="388"/>
      <c r="B99" s="449"/>
      <c r="C99" s="449"/>
      <c r="D99" s="449"/>
    </row>
    <row r="100" spans="1:4" s="448" customFormat="1" ht="13.35" customHeight="1">
      <c r="A100" s="388"/>
      <c r="B100" s="486" t="s">
        <v>543</v>
      </c>
      <c r="C100" s="486"/>
      <c r="D100" s="486"/>
    </row>
    <row r="101" spans="1:4" s="448" customFormat="1" ht="13.2">
      <c r="A101" s="388"/>
      <c r="B101" s="470" t="s">
        <v>544</v>
      </c>
      <c r="C101" s="470"/>
      <c r="D101" s="470"/>
    </row>
    <row r="102" spans="1:4" s="399" customFormat="1" ht="13.35" customHeight="1">
      <c r="A102" s="388"/>
      <c r="B102" s="380"/>
      <c r="C102" s="381"/>
      <c r="D102" s="381"/>
    </row>
    <row r="103" spans="1:4" s="399" customFormat="1" ht="13.35" customHeight="1">
      <c r="A103" s="388"/>
      <c r="B103" s="473" t="s">
        <v>431</v>
      </c>
      <c r="C103" s="473"/>
      <c r="D103" s="473"/>
    </row>
    <row r="104" spans="1:4" s="399" customFormat="1" ht="12.75" customHeight="1">
      <c r="A104" s="388"/>
      <c r="B104" s="470" t="s">
        <v>514</v>
      </c>
      <c r="C104" s="470"/>
      <c r="D104" s="470"/>
    </row>
    <row r="105" spans="1:4" s="399" customFormat="1" ht="13.35" customHeight="1">
      <c r="A105" s="388"/>
      <c r="B105" s="401"/>
      <c r="C105" s="401"/>
      <c r="D105" s="401"/>
    </row>
    <row r="106" spans="1:4" s="399" customFormat="1" ht="13.35" customHeight="1">
      <c r="A106" s="388"/>
      <c r="B106" s="473" t="s">
        <v>523</v>
      </c>
      <c r="C106" s="473"/>
      <c r="D106" s="473"/>
    </row>
    <row r="107" spans="1:4" s="399" customFormat="1" ht="13.35" customHeight="1">
      <c r="A107" s="388"/>
      <c r="B107" s="470" t="s">
        <v>486</v>
      </c>
      <c r="C107" s="470"/>
      <c r="D107" s="470"/>
    </row>
    <row r="108" spans="1:4" s="399" customFormat="1" ht="13.35" customHeight="1">
      <c r="A108" s="388"/>
      <c r="B108" s="380"/>
      <c r="C108" s="381"/>
      <c r="D108" s="381"/>
    </row>
    <row r="109" spans="1:4" s="399" customFormat="1" ht="13.35" customHeight="1">
      <c r="A109" s="388"/>
      <c r="B109" s="473" t="s">
        <v>516</v>
      </c>
      <c r="C109" s="473"/>
      <c r="D109" s="473"/>
    </row>
    <row r="110" spans="1:4" s="399" customFormat="1" ht="26.4" customHeight="1">
      <c r="A110" s="388"/>
      <c r="B110" s="470" t="s">
        <v>487</v>
      </c>
      <c r="C110" s="470"/>
      <c r="D110" s="470"/>
    </row>
    <row r="111" spans="1:4" s="399" customFormat="1" ht="13.35" customHeight="1">
      <c r="A111" s="388"/>
      <c r="B111" s="380"/>
      <c r="C111" s="381"/>
      <c r="D111" s="381"/>
    </row>
    <row r="112" spans="1:4" s="399" customFormat="1" ht="13.35" customHeight="1">
      <c r="A112" s="388"/>
      <c r="B112" s="473" t="s">
        <v>432</v>
      </c>
      <c r="C112" s="473"/>
      <c r="D112" s="473"/>
    </row>
    <row r="113" spans="1:4" s="399" customFormat="1" ht="13.35" customHeight="1">
      <c r="A113" s="388"/>
      <c r="B113" s="472" t="s">
        <v>433</v>
      </c>
      <c r="C113" s="472"/>
      <c r="D113" s="472"/>
    </row>
    <row r="114" spans="1:4" s="399" customFormat="1" ht="13.35" customHeight="1">
      <c r="A114" s="388"/>
      <c r="B114" s="380"/>
      <c r="C114" s="381"/>
      <c r="D114" s="381"/>
    </row>
    <row r="115" spans="1:4" s="399" customFormat="1" ht="13.35" customHeight="1">
      <c r="A115" s="388"/>
      <c r="B115" s="473" t="s">
        <v>434</v>
      </c>
      <c r="C115" s="473"/>
      <c r="D115" s="473"/>
    </row>
    <row r="116" spans="1:4" s="399" customFormat="1" ht="66.150000000000006" customHeight="1">
      <c r="A116" s="388"/>
      <c r="B116" s="470" t="s">
        <v>488</v>
      </c>
      <c r="C116" s="470"/>
      <c r="D116" s="470"/>
    </row>
    <row r="117" spans="1:4" s="399" customFormat="1" ht="13.35" customHeight="1">
      <c r="A117" s="388"/>
      <c r="B117" s="380"/>
      <c r="C117" s="381"/>
      <c r="D117" s="381"/>
    </row>
    <row r="118" spans="1:4" s="399" customFormat="1" ht="13.35" customHeight="1">
      <c r="A118" s="388"/>
      <c r="B118" s="473" t="s">
        <v>525</v>
      </c>
      <c r="C118" s="473"/>
      <c r="D118" s="473"/>
    </row>
    <row r="119" spans="1:4" s="399" customFormat="1" ht="39.75" customHeight="1">
      <c r="A119" s="388"/>
      <c r="B119" s="470" t="s">
        <v>435</v>
      </c>
      <c r="C119" s="470"/>
      <c r="D119" s="470"/>
    </row>
    <row r="120" spans="1:4" s="399" customFormat="1" ht="13.35" customHeight="1">
      <c r="A120" s="388"/>
      <c r="B120" s="380"/>
      <c r="C120" s="381"/>
      <c r="D120" s="381"/>
    </row>
    <row r="121" spans="1:4" s="399" customFormat="1" ht="13.35" customHeight="1">
      <c r="A121" s="388"/>
      <c r="B121" s="473" t="s">
        <v>524</v>
      </c>
      <c r="C121" s="473"/>
      <c r="D121" s="473"/>
    </row>
    <row r="122" spans="1:4" s="399" customFormat="1" ht="13.35" customHeight="1">
      <c r="A122" s="388"/>
      <c r="B122" s="470" t="s">
        <v>451</v>
      </c>
      <c r="C122" s="470"/>
      <c r="D122" s="470"/>
    </row>
    <row r="123" spans="1:4" s="399" customFormat="1" ht="26.4" customHeight="1">
      <c r="A123" s="388"/>
      <c r="B123" s="488" t="s">
        <v>497</v>
      </c>
      <c r="C123" s="470"/>
      <c r="D123" s="470"/>
    </row>
    <row r="124" spans="1:4" s="399" customFormat="1" ht="26.4" customHeight="1">
      <c r="A124" s="388"/>
      <c r="B124" s="488" t="s">
        <v>526</v>
      </c>
      <c r="C124" s="470"/>
      <c r="D124" s="470"/>
    </row>
    <row r="125" spans="1:4" s="399" customFormat="1" ht="13.35" customHeight="1">
      <c r="A125" s="388"/>
      <c r="B125" s="405"/>
      <c r="C125" s="401"/>
      <c r="D125" s="401"/>
    </row>
    <row r="126" spans="1:4" s="399" customFormat="1" ht="13.35" customHeight="1">
      <c r="A126" s="388"/>
      <c r="B126" s="482" t="s">
        <v>527</v>
      </c>
      <c r="C126" s="482"/>
      <c r="D126" s="482"/>
    </row>
    <row r="127" spans="1:4" s="399" customFormat="1" ht="13.35" customHeight="1">
      <c r="A127" s="388"/>
      <c r="B127" s="472" t="s">
        <v>489</v>
      </c>
      <c r="C127" s="472"/>
      <c r="D127" s="472"/>
    </row>
    <row r="128" spans="1:4" s="399" customFormat="1" ht="13.35" customHeight="1">
      <c r="A128" s="388"/>
      <c r="B128" s="380"/>
      <c r="C128" s="381"/>
      <c r="D128" s="381"/>
    </row>
    <row r="129" spans="1:4" s="399" customFormat="1" ht="13.35" customHeight="1">
      <c r="A129" s="388"/>
      <c r="B129" s="473" t="s">
        <v>534</v>
      </c>
      <c r="C129" s="473"/>
      <c r="D129" s="473"/>
    </row>
    <row r="130" spans="1:4" s="399" customFormat="1" ht="26.4" customHeight="1">
      <c r="A130" s="388"/>
      <c r="B130" s="470" t="s">
        <v>490</v>
      </c>
      <c r="C130" s="470"/>
      <c r="D130" s="470"/>
    </row>
    <row r="131" spans="1:4" s="399" customFormat="1" ht="13.35" customHeight="1">
      <c r="A131" s="388"/>
      <c r="B131" s="380"/>
      <c r="C131" s="381"/>
      <c r="D131" s="381"/>
    </row>
    <row r="132" spans="1:4" s="399" customFormat="1" ht="13.35" customHeight="1">
      <c r="A132" s="388"/>
      <c r="B132" s="473" t="s">
        <v>369</v>
      </c>
      <c r="C132" s="473"/>
      <c r="D132" s="473"/>
    </row>
    <row r="133" spans="1:4" s="399" customFormat="1" ht="39.75" customHeight="1">
      <c r="A133" s="388"/>
      <c r="B133" s="470" t="s">
        <v>542</v>
      </c>
      <c r="C133" s="472"/>
      <c r="D133" s="472"/>
    </row>
    <row r="134" spans="1:4" s="399" customFormat="1" ht="13.35" customHeight="1">
      <c r="A134" s="388"/>
      <c r="B134" s="488" t="s">
        <v>491</v>
      </c>
      <c r="C134" s="470"/>
      <c r="D134" s="470"/>
    </row>
    <row r="135" spans="1:4" s="399" customFormat="1" ht="13.35" customHeight="1">
      <c r="A135" s="388"/>
      <c r="B135" s="487" t="s">
        <v>492</v>
      </c>
      <c r="C135" s="470"/>
      <c r="D135" s="470"/>
    </row>
    <row r="136" spans="1:4" s="399" customFormat="1" ht="13.35" customHeight="1">
      <c r="A136" s="388"/>
      <c r="B136" s="380"/>
      <c r="C136" s="381"/>
      <c r="D136" s="381"/>
    </row>
    <row r="137" spans="1:4" s="399" customFormat="1" ht="13.35" customHeight="1">
      <c r="A137" s="388"/>
      <c r="B137" s="473" t="s">
        <v>436</v>
      </c>
      <c r="C137" s="473"/>
      <c r="D137" s="473"/>
    </row>
    <row r="138" spans="1:4" s="399" customFormat="1" ht="79.5" customHeight="1">
      <c r="A138" s="388"/>
      <c r="B138" s="470" t="s">
        <v>498</v>
      </c>
      <c r="C138" s="470"/>
      <c r="D138" s="470"/>
    </row>
    <row r="139" spans="1:4" s="399" customFormat="1" ht="13.35" customHeight="1">
      <c r="A139" s="388"/>
      <c r="B139" s="380"/>
      <c r="C139" s="381"/>
      <c r="D139" s="381"/>
    </row>
    <row r="140" spans="1:4" s="399" customFormat="1" ht="13.35" customHeight="1">
      <c r="A140" s="388"/>
      <c r="B140" s="473" t="s">
        <v>528</v>
      </c>
      <c r="C140" s="473"/>
      <c r="D140" s="473"/>
    </row>
    <row r="141" spans="1:4" s="399" customFormat="1" ht="13.35" customHeight="1">
      <c r="A141" s="388"/>
      <c r="B141" s="470" t="s">
        <v>493</v>
      </c>
      <c r="C141" s="470"/>
      <c r="D141" s="470"/>
    </row>
    <row r="142" spans="1:4" s="399" customFormat="1" ht="13.35" customHeight="1">
      <c r="A142" s="388"/>
      <c r="B142" s="380"/>
      <c r="C142" s="381"/>
      <c r="D142" s="381"/>
    </row>
    <row r="143" spans="1:4" s="399" customFormat="1" ht="13.35" customHeight="1">
      <c r="A143" s="388"/>
      <c r="B143" s="473" t="s">
        <v>500</v>
      </c>
      <c r="C143" s="473"/>
      <c r="D143" s="473"/>
    </row>
    <row r="144" spans="1:4" s="399" customFormat="1" ht="39.75" customHeight="1">
      <c r="A144" s="388"/>
      <c r="B144" s="470" t="s">
        <v>494</v>
      </c>
      <c r="C144" s="470"/>
      <c r="D144" s="470"/>
    </row>
    <row r="145" spans="1:4" s="399" customFormat="1" ht="13.35" customHeight="1">
      <c r="A145" s="388"/>
      <c r="B145" s="380"/>
      <c r="C145" s="381"/>
      <c r="D145" s="381"/>
    </row>
    <row r="146" spans="1:4" s="399" customFormat="1" ht="13.35" customHeight="1">
      <c r="A146" s="388"/>
      <c r="B146" s="473" t="s">
        <v>424</v>
      </c>
      <c r="C146" s="473"/>
      <c r="D146" s="473"/>
    </row>
    <row r="147" spans="1:4" s="399" customFormat="1" ht="26.4" customHeight="1">
      <c r="A147" s="388"/>
      <c r="B147" s="470" t="s">
        <v>437</v>
      </c>
      <c r="C147" s="470"/>
      <c r="D147" s="470"/>
    </row>
    <row r="148" spans="1:4" s="399" customFormat="1" ht="13.35" customHeight="1">
      <c r="A148" s="388"/>
      <c r="B148" s="380"/>
      <c r="C148" s="381"/>
      <c r="D148" s="381"/>
    </row>
    <row r="149" spans="1:4" s="399" customFormat="1" ht="13.35" customHeight="1">
      <c r="A149" s="388"/>
      <c r="B149" s="473" t="s">
        <v>438</v>
      </c>
      <c r="C149" s="473"/>
      <c r="D149" s="473"/>
    </row>
    <row r="150" spans="1:4" s="399" customFormat="1" ht="26.4" customHeight="1">
      <c r="A150" s="388"/>
      <c r="B150" s="470" t="s">
        <v>439</v>
      </c>
      <c r="C150" s="470"/>
      <c r="D150" s="470"/>
    </row>
    <row r="151" spans="1:4" s="399" customFormat="1" ht="13.35" customHeight="1">
      <c r="A151" s="388"/>
      <c r="B151" s="380"/>
      <c r="C151" s="401"/>
      <c r="D151" s="401"/>
    </row>
    <row r="152" spans="1:4" s="399" customFormat="1" ht="13.35" customHeight="1">
      <c r="B152" s="380"/>
    </row>
    <row r="153" spans="1:4" s="399" customFormat="1" ht="17.100000000000001" customHeight="1">
      <c r="A153" s="412"/>
      <c r="B153" s="490" t="s">
        <v>556</v>
      </c>
      <c r="C153" s="490"/>
      <c r="D153" s="490"/>
    </row>
    <row r="154" spans="1:4" s="399" customFormat="1" ht="13.35" customHeight="1">
      <c r="A154" s="412"/>
      <c r="B154" s="387"/>
      <c r="C154" s="387"/>
      <c r="D154" s="387"/>
    </row>
    <row r="155" spans="1:4" s="397" customFormat="1" ht="13.35" customHeight="1">
      <c r="A155" s="412"/>
      <c r="B155" s="477" t="s">
        <v>555</v>
      </c>
      <c r="C155" s="478"/>
      <c r="D155" s="478"/>
    </row>
    <row r="156" spans="1:4" s="397" customFormat="1" ht="13.35" customHeight="1">
      <c r="A156" s="412"/>
      <c r="B156" s="408"/>
      <c r="C156" s="409"/>
      <c r="D156" s="409"/>
    </row>
    <row r="157" spans="1:4" s="399" customFormat="1" ht="38.25" customHeight="1">
      <c r="A157" s="412"/>
      <c r="B157" s="470" t="s">
        <v>557</v>
      </c>
      <c r="C157" s="470"/>
      <c r="D157" s="470"/>
    </row>
    <row r="158" spans="1:4" s="455" customFormat="1" ht="27.75" customHeight="1">
      <c r="A158" s="412"/>
      <c r="B158" s="470" t="s">
        <v>558</v>
      </c>
      <c r="C158" s="470"/>
      <c r="D158" s="470"/>
    </row>
    <row r="159" spans="1:4" s="399" customFormat="1" ht="39.75" customHeight="1">
      <c r="A159" s="412"/>
      <c r="B159" s="470" t="s">
        <v>559</v>
      </c>
      <c r="C159" s="470"/>
      <c r="D159" s="470"/>
    </row>
    <row r="160" spans="1:4" s="399" customFormat="1" ht="13.35" customHeight="1">
      <c r="A160" s="412"/>
    </row>
    <row r="161" spans="1:4" s="399" customFormat="1" ht="13.35" customHeight="1">
      <c r="A161" s="412"/>
      <c r="B161" s="473" t="s">
        <v>440</v>
      </c>
      <c r="C161" s="473"/>
      <c r="D161" s="473"/>
    </row>
    <row r="162" spans="1:4" s="399" customFormat="1" ht="13.35" customHeight="1">
      <c r="A162" s="412"/>
      <c r="B162" s="472" t="s">
        <v>441</v>
      </c>
      <c r="C162" s="472"/>
      <c r="D162" s="472"/>
    </row>
    <row r="163" spans="1:4" s="399" customFormat="1" ht="13.35" customHeight="1">
      <c r="A163" s="412"/>
      <c r="B163" s="472"/>
      <c r="C163" s="472"/>
      <c r="D163" s="472"/>
    </row>
    <row r="164" spans="1:4" s="399" customFormat="1" ht="13.35" customHeight="1">
      <c r="A164" s="412"/>
      <c r="B164" s="472" t="s">
        <v>442</v>
      </c>
      <c r="C164" s="472"/>
      <c r="D164" s="472"/>
    </row>
    <row r="165" spans="1:4" s="399" customFormat="1" ht="13.35" customHeight="1">
      <c r="A165" s="412"/>
      <c r="B165" s="472"/>
      <c r="C165" s="472"/>
      <c r="D165" s="472"/>
    </row>
    <row r="166" spans="1:4" s="399" customFormat="1" ht="13.35" customHeight="1">
      <c r="C166" s="387"/>
    </row>
    <row r="167" spans="1:4" s="399" customFormat="1" ht="17.100000000000001" customHeight="1">
      <c r="A167" s="406"/>
      <c r="B167" s="493" t="s">
        <v>507</v>
      </c>
      <c r="C167" s="493"/>
      <c r="D167" s="493"/>
    </row>
    <row r="168" spans="1:4" s="399" customFormat="1" ht="13.35" customHeight="1">
      <c r="A168" s="406"/>
      <c r="B168" s="398"/>
      <c r="C168" s="387"/>
    </row>
    <row r="169" spans="1:4" s="399" customFormat="1" ht="26.4" customHeight="1">
      <c r="A169" s="406"/>
      <c r="B169" s="491" t="s">
        <v>532</v>
      </c>
      <c r="C169" s="492"/>
      <c r="D169" s="492"/>
    </row>
    <row r="170" spans="1:4" s="399" customFormat="1" ht="13.35" customHeight="1">
      <c r="A170" s="406"/>
      <c r="B170" s="398"/>
      <c r="C170" s="387"/>
    </row>
    <row r="171" spans="1:4" s="399" customFormat="1" ht="13.35" customHeight="1">
      <c r="A171" s="406"/>
      <c r="B171" s="489" t="s">
        <v>419</v>
      </c>
      <c r="C171" s="489"/>
      <c r="D171" s="489"/>
    </row>
    <row r="172" spans="1:4" s="399" customFormat="1" ht="13.35" customHeight="1">
      <c r="A172" s="406"/>
      <c r="B172" s="407"/>
      <c r="C172" s="387"/>
    </row>
    <row r="173" spans="1:4" ht="13.35" customHeight="1"/>
    <row r="174" spans="1:4" ht="13.35" customHeight="1"/>
  </sheetData>
  <sheetProtection algorithmName="SHA-512" hashValue="S/ARDfwcFny1TTcYqbAMEy0SMWwEX7kw0d0OzRkhJXJ1RGAHyDdLhPt7YklHlb3M6mai9Lj/pDtTr5ZzmMzWDw==" saltValue="MXbJQRSLsRri5gOd2dZV7A==" spinCount="100000" sheet="1" selectLockedCells="1" selectUnlockedCells="1"/>
  <mergeCells count="118">
    <mergeCell ref="C89:D89"/>
    <mergeCell ref="B171:D171"/>
    <mergeCell ref="B149:D149"/>
    <mergeCell ref="B150:D150"/>
    <mergeCell ref="B153:D153"/>
    <mergeCell ref="B157:D157"/>
    <mergeCell ref="B159:D159"/>
    <mergeCell ref="B140:D140"/>
    <mergeCell ref="B141:D141"/>
    <mergeCell ref="B143:D143"/>
    <mergeCell ref="B144:D144"/>
    <mergeCell ref="B146:D146"/>
    <mergeCell ref="B155:D155"/>
    <mergeCell ref="B147:D147"/>
    <mergeCell ref="B169:D169"/>
    <mergeCell ref="B161:D161"/>
    <mergeCell ref="B162:D162"/>
    <mergeCell ref="B163:D163"/>
    <mergeCell ref="B164:D164"/>
    <mergeCell ref="B165:D165"/>
    <mergeCell ref="B167:D167"/>
    <mergeCell ref="B132:D132"/>
    <mergeCell ref="B133:D133"/>
    <mergeCell ref="B134:D134"/>
    <mergeCell ref="B135:D135"/>
    <mergeCell ref="B137:D137"/>
    <mergeCell ref="B138:D138"/>
    <mergeCell ref="B123:D123"/>
    <mergeCell ref="B124:D124"/>
    <mergeCell ref="B126:D126"/>
    <mergeCell ref="B127:D127"/>
    <mergeCell ref="B129:D129"/>
    <mergeCell ref="B130:D130"/>
    <mergeCell ref="B115:D115"/>
    <mergeCell ref="B116:D116"/>
    <mergeCell ref="B118:D118"/>
    <mergeCell ref="B119:D119"/>
    <mergeCell ref="B121:D121"/>
    <mergeCell ref="B122:D122"/>
    <mergeCell ref="B106:D106"/>
    <mergeCell ref="B107:D107"/>
    <mergeCell ref="B109:D109"/>
    <mergeCell ref="B110:D110"/>
    <mergeCell ref="B112:D112"/>
    <mergeCell ref="B113:D113"/>
    <mergeCell ref="C95:D95"/>
    <mergeCell ref="B97:D97"/>
    <mergeCell ref="B98:D98"/>
    <mergeCell ref="B103:D103"/>
    <mergeCell ref="B104:D104"/>
    <mergeCell ref="C90:D90"/>
    <mergeCell ref="C91:D91"/>
    <mergeCell ref="C92:D92"/>
    <mergeCell ref="C93:D93"/>
    <mergeCell ref="C94:D94"/>
    <mergeCell ref="B100:D100"/>
    <mergeCell ref="B101:D101"/>
    <mergeCell ref="C83:D83"/>
    <mergeCell ref="B86:D86"/>
    <mergeCell ref="B87:D87"/>
    <mergeCell ref="C88:D88"/>
    <mergeCell ref="B72:D72"/>
    <mergeCell ref="B74:D74"/>
    <mergeCell ref="B75:D75"/>
    <mergeCell ref="B78:D78"/>
    <mergeCell ref="B80:D80"/>
    <mergeCell ref="B82:D82"/>
    <mergeCell ref="C84:D84"/>
    <mergeCell ref="B63:D63"/>
    <mergeCell ref="B65:D65"/>
    <mergeCell ref="B66:D66"/>
    <mergeCell ref="B68:D68"/>
    <mergeCell ref="B69:D69"/>
    <mergeCell ref="B71:D71"/>
    <mergeCell ref="B56:D56"/>
    <mergeCell ref="B57:D57"/>
    <mergeCell ref="B59:D59"/>
    <mergeCell ref="B60:D60"/>
    <mergeCell ref="B61:D61"/>
    <mergeCell ref="B62:D62"/>
    <mergeCell ref="B32:D32"/>
    <mergeCell ref="B33:D33"/>
    <mergeCell ref="B50:D50"/>
    <mergeCell ref="B51:D51"/>
    <mergeCell ref="B52:D52"/>
    <mergeCell ref="B53:D53"/>
    <mergeCell ref="B54:D54"/>
    <mergeCell ref="B55:D55"/>
    <mergeCell ref="B44:D44"/>
    <mergeCell ref="B45:D45"/>
    <mergeCell ref="B46:D46"/>
    <mergeCell ref="B47:D47"/>
    <mergeCell ref="B49:D49"/>
    <mergeCell ref="B48:D48"/>
    <mergeCell ref="B158:D158"/>
    <mergeCell ref="A1:D1"/>
    <mergeCell ref="B18:D18"/>
    <mergeCell ref="B20:D20"/>
    <mergeCell ref="B21:D21"/>
    <mergeCell ref="B22:D22"/>
    <mergeCell ref="B23:D23"/>
    <mergeCell ref="B24:D24"/>
    <mergeCell ref="B2:D2"/>
    <mergeCell ref="B4:D4"/>
    <mergeCell ref="B13:D13"/>
    <mergeCell ref="B14:D14"/>
    <mergeCell ref="B15:D15"/>
    <mergeCell ref="B17:D17"/>
    <mergeCell ref="B34:D34"/>
    <mergeCell ref="B35:D35"/>
    <mergeCell ref="B36:D36"/>
    <mergeCell ref="B38:D38"/>
    <mergeCell ref="B39:D39"/>
    <mergeCell ref="B43:D43"/>
    <mergeCell ref="B26:D26"/>
    <mergeCell ref="B27:D27"/>
    <mergeCell ref="B29:D29"/>
    <mergeCell ref="B30:D30"/>
  </mergeCells>
  <pageMargins left="0.39370078740157483" right="0.39370078740157483" top="0.78740157480314965" bottom="0.59055118110236227" header="0.31496062992125984" footer="0.31496062992125984"/>
  <pageSetup paperSize="9" scale="87" fitToHeight="0" orientation="portrait" horizontalDpi="1200" verticalDpi="1200" r:id="rId1"/>
  <headerFooter>
    <oddFooter>&amp;L&amp;F / &amp;A&amp;RPage &amp;P / &amp;N</oddFooter>
  </headerFooter>
  <rowBreaks count="3" manualBreakCount="3">
    <brk id="43" max="16383" man="1"/>
    <brk id="85" max="16383" man="1"/>
    <brk id="1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O1498"/>
  <sheetViews>
    <sheetView showGridLines="0" defaultGridColor="0" colorId="9" zoomScale="85" zoomScaleNormal="85" zoomScaleSheetLayoutView="85" zoomScalePageLayoutView="85" workbookViewId="0">
      <selection activeCell="B4" sqref="B4"/>
    </sheetView>
  </sheetViews>
  <sheetFormatPr baseColWidth="10" defaultColWidth="0" defaultRowHeight="12.75" customHeight="1" zeroHeight="1"/>
  <cols>
    <col min="1" max="2" width="58.6640625" style="25" customWidth="1"/>
    <col min="3" max="3" width="0.88671875" style="25" customWidth="1"/>
    <col min="4" max="4" width="19.44140625" style="25" hidden="1" customWidth="1"/>
    <col min="5" max="5" width="9.109375" style="25" hidden="1" customWidth="1"/>
    <col min="6" max="6" width="11.33203125" style="25" hidden="1" customWidth="1"/>
    <col min="7" max="7" width="10.6640625" style="25" hidden="1" customWidth="1"/>
    <col min="8" max="8" width="13.5546875" style="25" hidden="1" customWidth="1"/>
    <col min="9" max="9" width="11.33203125" style="25" hidden="1" customWidth="1"/>
    <col min="10" max="12" width="11.5546875" style="25" hidden="1" customWidth="1"/>
    <col min="13" max="16384" width="9.109375" style="25" hidden="1"/>
  </cols>
  <sheetData>
    <row r="1" spans="1:15" s="64" customFormat="1" ht="17.399999999999999" customHeight="1">
      <c r="A1" s="494" t="s">
        <v>347</v>
      </c>
      <c r="B1" s="471"/>
      <c r="C1" s="83"/>
      <c r="D1" s="84"/>
      <c r="E1" s="82"/>
      <c r="F1" s="82"/>
      <c r="G1" s="82"/>
      <c r="I1" s="83"/>
      <c r="J1" s="83"/>
      <c r="L1" s="83"/>
      <c r="O1" s="85"/>
    </row>
    <row r="2" spans="1:15" s="64" customFormat="1" ht="17.399999999999999" customHeight="1">
      <c r="A2" s="471"/>
      <c r="B2" s="471"/>
      <c r="C2" s="86"/>
      <c r="D2" s="84"/>
      <c r="E2" s="82"/>
      <c r="F2" s="82"/>
      <c r="G2" s="82"/>
      <c r="J2" s="87"/>
      <c r="O2" s="88"/>
    </row>
    <row r="3" spans="1:15" ht="52.2" customHeight="1">
      <c r="A3" s="471"/>
      <c r="B3" s="471"/>
      <c r="D3" s="84"/>
      <c r="E3" s="89"/>
      <c r="F3" s="89"/>
      <c r="G3" s="89"/>
      <c r="H3" s="64"/>
      <c r="I3" s="87"/>
      <c r="J3" s="87"/>
      <c r="L3" s="64"/>
      <c r="M3" s="90"/>
      <c r="O3" s="88"/>
    </row>
    <row r="4" spans="1:15" s="64" customFormat="1" ht="16.95" customHeight="1">
      <c r="A4" s="416" t="s">
        <v>449</v>
      </c>
      <c r="B4" s="423"/>
      <c r="D4" s="80"/>
      <c r="F4" s="137"/>
      <c r="G4" s="138"/>
      <c r="H4" s="139"/>
      <c r="I4" s="140"/>
    </row>
    <row r="5" spans="1:15" s="64" customFormat="1" ht="16.95" customHeight="1">
      <c r="A5" s="416" t="s">
        <v>406</v>
      </c>
      <c r="B5" s="424"/>
      <c r="D5" s="80"/>
    </row>
    <row r="6" spans="1:15" s="64" customFormat="1" ht="16.95" customHeight="1">
      <c r="A6" s="416" t="s">
        <v>348</v>
      </c>
      <c r="B6" s="425"/>
      <c r="D6" s="80" t="str">
        <f>CONCATENATE(B6," / ",B7)</f>
        <v xml:space="preserve"> / </v>
      </c>
      <c r="F6" s="80"/>
      <c r="G6" s="80"/>
      <c r="H6" s="80"/>
      <c r="I6" s="80"/>
    </row>
    <row r="7" spans="1:15" s="64" customFormat="1" ht="16.95" customHeight="1">
      <c r="A7" s="416" t="s">
        <v>452</v>
      </c>
      <c r="B7" s="425"/>
      <c r="D7" s="80"/>
      <c r="G7" s="80"/>
      <c r="H7" s="80"/>
      <c r="I7" s="80"/>
    </row>
    <row r="8" spans="1:15" s="64" customFormat="1" ht="16.95" customHeight="1">
      <c r="A8" s="416" t="s">
        <v>349</v>
      </c>
      <c r="B8" s="426"/>
      <c r="D8" s="80"/>
      <c r="F8" s="80"/>
      <c r="G8" s="80"/>
      <c r="H8" s="80"/>
      <c r="I8" s="80"/>
    </row>
    <row r="9" spans="1:15" s="64" customFormat="1" ht="16.95" customHeight="1">
      <c r="A9" s="416" t="s">
        <v>350</v>
      </c>
      <c r="B9" s="427"/>
      <c r="D9" s="80"/>
      <c r="F9" s="80"/>
      <c r="G9" s="80"/>
      <c r="H9" s="80"/>
      <c r="I9" s="80"/>
    </row>
    <row r="10" spans="1:15" s="64" customFormat="1" ht="16.95" customHeight="1">
      <c r="A10" s="416" t="s">
        <v>351</v>
      </c>
      <c r="B10" s="423"/>
      <c r="D10" s="80"/>
      <c r="F10" s="137"/>
      <c r="G10" s="138"/>
      <c r="H10" s="139"/>
      <c r="I10" s="140"/>
    </row>
    <row r="11" spans="1:15" s="64" customFormat="1" ht="16.95" customHeight="1">
      <c r="A11" s="416" t="s">
        <v>352</v>
      </c>
      <c r="B11" s="426"/>
      <c r="D11" s="80"/>
      <c r="E11" s="141"/>
      <c r="F11" s="137"/>
      <c r="G11" s="138"/>
      <c r="H11" s="139"/>
      <c r="I11" s="140"/>
    </row>
    <row r="12" spans="1:15" s="64" customFormat="1" ht="9.6" customHeight="1">
      <c r="A12" s="417"/>
      <c r="B12" s="428"/>
      <c r="D12" s="80"/>
      <c r="F12" s="137"/>
      <c r="G12" s="138"/>
      <c r="H12" s="139"/>
      <c r="I12" s="140"/>
    </row>
    <row r="13" spans="1:15" s="64" customFormat="1" ht="16.95" customHeight="1">
      <c r="A13" s="416" t="s">
        <v>394</v>
      </c>
      <c r="B13" s="427"/>
      <c r="F13" s="137"/>
      <c r="G13" s="138"/>
      <c r="H13" s="139"/>
      <c r="I13" s="140"/>
    </row>
    <row r="14" spans="1:15" s="64" customFormat="1" ht="16.95" customHeight="1">
      <c r="A14" s="416" t="s">
        <v>395</v>
      </c>
      <c r="B14" s="427"/>
      <c r="F14" s="137"/>
      <c r="G14" s="138"/>
      <c r="H14" s="139"/>
      <c r="I14" s="140"/>
    </row>
    <row r="15" spans="1:15" s="64" customFormat="1" ht="16.95" customHeight="1">
      <c r="A15" s="416" t="s">
        <v>396</v>
      </c>
      <c r="B15" s="427"/>
      <c r="D15" s="80"/>
      <c r="F15" s="137"/>
      <c r="G15" s="138"/>
      <c r="H15" s="139"/>
      <c r="I15" s="140"/>
    </row>
    <row r="16" spans="1:15" s="64" customFormat="1" ht="16.95" customHeight="1">
      <c r="A16" s="416" t="s">
        <v>397</v>
      </c>
      <c r="B16" s="429"/>
      <c r="D16" s="80"/>
      <c r="F16" s="137"/>
      <c r="G16" s="138"/>
      <c r="H16" s="139"/>
      <c r="I16" s="140"/>
    </row>
    <row r="17" spans="1:11" s="64" customFormat="1" ht="16.95" customHeight="1">
      <c r="A17" s="416" t="s">
        <v>353</v>
      </c>
      <c r="B17" s="442"/>
      <c r="D17" s="80"/>
      <c r="F17" s="137"/>
      <c r="G17" s="138"/>
      <c r="H17" s="139"/>
      <c r="I17" s="140"/>
    </row>
    <row r="18" spans="1:11" s="64" customFormat="1" ht="16.95" customHeight="1">
      <c r="A18" s="416" t="s">
        <v>398</v>
      </c>
      <c r="B18" s="427"/>
      <c r="D18" s="80"/>
      <c r="F18" s="137"/>
      <c r="G18" s="138"/>
      <c r="H18" s="139"/>
      <c r="I18" s="140"/>
    </row>
    <row r="19" spans="1:11" s="64" customFormat="1" ht="52.2" customHeight="1">
      <c r="A19" s="418" t="s">
        <v>502</v>
      </c>
      <c r="B19" s="430"/>
      <c r="D19" s="80"/>
      <c r="F19" s="137"/>
      <c r="G19" s="138"/>
      <c r="H19" s="139"/>
      <c r="I19" s="140"/>
    </row>
    <row r="20" spans="1:11" s="64" customFormat="1" ht="9.6" customHeight="1">
      <c r="A20" s="419"/>
      <c r="B20" s="431"/>
      <c r="D20" s="80"/>
      <c r="F20" s="137"/>
      <c r="G20" s="138"/>
      <c r="H20" s="139"/>
      <c r="I20" s="140"/>
    </row>
    <row r="21" spans="1:11" s="64" customFormat="1" ht="16.95" customHeight="1">
      <c r="A21" s="416" t="s">
        <v>393</v>
      </c>
      <c r="B21" s="426"/>
      <c r="D21" s="80"/>
      <c r="E21" s="141"/>
      <c r="F21" s="137"/>
      <c r="G21" s="138"/>
      <c r="H21" s="139"/>
      <c r="I21" s="140"/>
    </row>
    <row r="22" spans="1:11" s="64" customFormat="1" ht="16.95" customHeight="1">
      <c r="A22" s="416" t="s">
        <v>392</v>
      </c>
      <c r="B22" s="432"/>
      <c r="F22" s="80"/>
      <c r="H22" s="137"/>
      <c r="I22" s="138"/>
      <c r="J22" s="139"/>
      <c r="K22" s="140"/>
    </row>
    <row r="23" spans="1:11" s="64" customFormat="1" ht="34.950000000000003" customHeight="1">
      <c r="A23" s="418" t="s">
        <v>453</v>
      </c>
      <c r="B23" s="433"/>
      <c r="G23" s="137"/>
      <c r="H23" s="137"/>
      <c r="I23" s="138"/>
      <c r="J23" s="139"/>
      <c r="K23" s="140"/>
    </row>
    <row r="24" spans="1:11" s="64" customFormat="1" ht="16.95" customHeight="1">
      <c r="A24" s="416" t="s">
        <v>354</v>
      </c>
      <c r="B24" s="434"/>
      <c r="D24" s="142" t="str">
        <f>IF(B24="","",CONCATENATE(TEXT(MONTH(B24),"00"),".",YEAR(B24)))</f>
        <v/>
      </c>
      <c r="E24" s="143"/>
      <c r="F24" s="80"/>
    </row>
    <row r="25" spans="1:11" s="64" customFormat="1" ht="16.95" customHeight="1">
      <c r="A25" s="420" t="s">
        <v>454</v>
      </c>
      <c r="B25" s="435" t="str">
        <f>IF(F26="","",IF(F26+4&gt;12,DATE(YEAR(B24)+1,F26-8,1)-1,DATE(YEAR(B24),F26+4,1)-1))</f>
        <v/>
      </c>
      <c r="D25" s="80" t="e">
        <f>CONCATENATE(Übersetzungstexte!A108,"  ",TEXT(DAY(B25),"00"),".",TEXT(MONTH(B25),"00"),".",YEAR(B25))</f>
        <v>#VALUE!</v>
      </c>
      <c r="F25" s="142"/>
      <c r="G25" s="137"/>
      <c r="H25" s="137"/>
      <c r="I25" s="138"/>
      <c r="J25" s="139"/>
      <c r="K25" s="140"/>
    </row>
    <row r="26" spans="1:11" s="64" customFormat="1" ht="9.6" customHeight="1">
      <c r="A26" s="419"/>
      <c r="B26" s="436"/>
      <c r="F26" s="143" t="str">
        <f>IF(B24="","",MONTH(B24))</f>
        <v/>
      </c>
      <c r="G26" s="137"/>
      <c r="H26" s="137"/>
      <c r="I26" s="138"/>
      <c r="J26" s="139"/>
      <c r="K26" s="140"/>
    </row>
    <row r="27" spans="1:11" s="64" customFormat="1" ht="16.95" customHeight="1">
      <c r="A27" s="416" t="s">
        <v>455</v>
      </c>
      <c r="B27" s="437" t="str">
        <f>IF(NOT($B$24=""),VLOOKUP($B$24,Hilfsdaten!$A$3:'Hilfsdaten'!$D$40,2,TRUE),"")</f>
        <v/>
      </c>
    </row>
    <row r="28" spans="1:11" s="64" customFormat="1" ht="16.95" customHeight="1">
      <c r="A28" s="416" t="s">
        <v>456</v>
      </c>
      <c r="B28" s="438" t="str">
        <f>IF(NOT($B$24=""),VLOOKUP($B$24,Hilfsdaten!$A$3:'Hilfsdaten'!$D$40,3,TRUE),"")</f>
        <v/>
      </c>
      <c r="F28" s="80"/>
    </row>
    <row r="29" spans="1:11" s="64" customFormat="1" ht="34.950000000000003" customHeight="1">
      <c r="A29" s="418" t="s">
        <v>423</v>
      </c>
      <c r="B29" s="441" t="str">
        <f>'1043Cf CA saisonniers'!D24</f>
        <v>Pas de calcul : 
Trop peu de périodes de comparaison valables.</v>
      </c>
      <c r="F29" s="80"/>
    </row>
    <row r="30" spans="1:11" s="64" customFormat="1" ht="16.95" customHeight="1">
      <c r="A30" s="416" t="s">
        <v>355</v>
      </c>
      <c r="B30" s="439"/>
      <c r="F30" s="80"/>
    </row>
    <row r="31" spans="1:11" s="64" customFormat="1" ht="16.95" customHeight="1">
      <c r="A31" s="416" t="s">
        <v>457</v>
      </c>
      <c r="B31" s="440" t="str">
        <f>IF(NOT(B24=""),VLOOKUP(B$24,Hilfsdaten!$A$3:'Hilfsdaten'!$D$40,4,TRUE),"")</f>
        <v/>
      </c>
      <c r="F31" s="80"/>
    </row>
    <row r="32" spans="1:11" s="64" customFormat="1" ht="9.6" customHeight="1"/>
    <row r="33" spans="1:3" s="64" customFormat="1" ht="16.95" customHeight="1">
      <c r="A33" s="81" t="s">
        <v>356</v>
      </c>
      <c r="B33" s="144"/>
    </row>
    <row r="34" spans="1:3" ht="40.5" customHeight="1">
      <c r="A34" s="496" t="s">
        <v>510</v>
      </c>
      <c r="B34" s="496"/>
    </row>
    <row r="35" spans="1:3" s="24" customFormat="1" ht="17.399999999999999" customHeight="1">
      <c r="A35" s="496" t="s">
        <v>357</v>
      </c>
      <c r="B35" s="496"/>
    </row>
    <row r="36" spans="1:3" s="24" customFormat="1" ht="51.75" customHeight="1">
      <c r="A36" s="497" t="s">
        <v>458</v>
      </c>
      <c r="B36" s="498"/>
    </row>
    <row r="37" spans="1:3" s="24" customFormat="1" ht="147" customHeight="1">
      <c r="A37" s="496" t="s">
        <v>508</v>
      </c>
      <c r="B37" s="497"/>
    </row>
    <row r="38" spans="1:3" s="24" customFormat="1" ht="9.6" customHeight="1">
      <c r="A38" s="35"/>
      <c r="B38" s="145"/>
    </row>
    <row r="39" spans="1:3" s="24" customFormat="1" ht="16.95" customHeight="1">
      <c r="A39" s="416" t="s">
        <v>358</v>
      </c>
      <c r="B39" s="421"/>
    </row>
    <row r="40" spans="1:3" ht="16.95" customHeight="1">
      <c r="A40" s="416" t="s">
        <v>359</v>
      </c>
      <c r="B40" s="422"/>
    </row>
    <row r="41" spans="1:3" s="27" customFormat="1" ht="79.2" customHeight="1">
      <c r="A41" s="495" t="s">
        <v>360</v>
      </c>
      <c r="B41" s="495"/>
      <c r="C41" s="26"/>
    </row>
    <row r="42" spans="1:3" s="27" customFormat="1" ht="5.4" customHeight="1">
      <c r="A42" s="25"/>
      <c r="B42" s="25"/>
      <c r="C42" s="26"/>
    </row>
    <row r="43" spans="1:3" s="24" customFormat="1" ht="13.2" hidden="1" customHeight="1">
      <c r="A43" s="25"/>
      <c r="B43" s="25"/>
    </row>
    <row r="1498" ht="6.6" customHeight="1"/>
  </sheetData>
  <sheetProtection algorithmName="SHA-512" hashValue="ZzVNmOWoAkFhg9w/tI04bNbPJefqLTGHuWUI04eM8TcS72lJ8MmqxfLYnyovZrgqf8iQom0Yd/sg1nB6EC3MQg==" saltValue="N6wbGjzpsjRHwnFM1mUrkg==" spinCount="100000" sheet="1" selectLockedCells="1"/>
  <mergeCells count="6">
    <mergeCell ref="A1:B3"/>
    <mergeCell ref="A41:B41"/>
    <mergeCell ref="A37:B37"/>
    <mergeCell ref="A34:B34"/>
    <mergeCell ref="A35:B35"/>
    <mergeCell ref="A36:B36"/>
  </mergeCells>
  <phoneticPr fontId="10" type="noConversion"/>
  <conditionalFormatting sqref="B16:B17">
    <cfRule type="expression" dxfId="80" priority="21">
      <formula>OR(B16="")</formula>
    </cfRule>
  </conditionalFormatting>
  <conditionalFormatting sqref="B4">
    <cfRule type="expression" dxfId="79" priority="17" stopIfTrue="1">
      <formula>B4=""</formula>
    </cfRule>
  </conditionalFormatting>
  <conditionalFormatting sqref="B39:B40">
    <cfRule type="cellIs" dxfId="78" priority="16" operator="equal">
      <formula>""</formula>
    </cfRule>
  </conditionalFormatting>
  <conditionalFormatting sqref="B30">
    <cfRule type="expression" dxfId="77" priority="13">
      <formula>B30=""</formula>
    </cfRule>
  </conditionalFormatting>
  <conditionalFormatting sqref="B5">
    <cfRule type="cellIs" dxfId="76" priority="10" operator="notBetween">
      <formula>10000000</formula>
      <formula>999999999</formula>
    </cfRule>
  </conditionalFormatting>
  <conditionalFormatting sqref="B5">
    <cfRule type="expression" dxfId="75" priority="8" stopIfTrue="1">
      <formula>B5=""</formula>
    </cfRule>
  </conditionalFormatting>
  <conditionalFormatting sqref="B10">
    <cfRule type="cellIs" dxfId="74" priority="9" operator="notBetween">
      <formula>1000</formula>
      <formula>9658</formula>
    </cfRule>
  </conditionalFormatting>
  <conditionalFormatting sqref="B6:B11">
    <cfRule type="expression" dxfId="73" priority="7">
      <formula>B6=""</formula>
    </cfRule>
  </conditionalFormatting>
  <conditionalFormatting sqref="B13:B15">
    <cfRule type="expression" dxfId="72" priority="6">
      <formula>OR(B13="")</formula>
    </cfRule>
  </conditionalFormatting>
  <conditionalFormatting sqref="B21">
    <cfRule type="expression" dxfId="71" priority="5">
      <formula>B21=""</formula>
    </cfRule>
  </conditionalFormatting>
  <conditionalFormatting sqref="B19">
    <cfRule type="expression" dxfId="70" priority="4">
      <formula>OR(B19="")</formula>
    </cfRule>
  </conditionalFormatting>
  <conditionalFormatting sqref="B18">
    <cfRule type="expression" dxfId="69" priority="3">
      <formula>OR(B18="")</formula>
    </cfRule>
  </conditionalFormatting>
  <conditionalFormatting sqref="B22:B24">
    <cfRule type="expression" dxfId="68" priority="1">
      <formula>B22=""</formula>
    </cfRule>
    <cfRule type="expression" dxfId="67" priority="2">
      <formula>"B21="""""</formula>
    </cfRule>
  </conditionalFormatting>
  <dataValidations xWindow="676" yWindow="598" count="5">
    <dataValidation allowBlank="1" showInputMessage="1" showErrorMessage="1" prompt="Veuillez saisir une date au format JJ.MM.AAAA." sqref="B22" xr:uid="{00000000-0002-0000-0100-000000000000}"/>
    <dataValidation allowBlank="1" showInputMessage="1" showErrorMessage="1" prompt="Veuillez saisir l'IDE à 9 chiffres dans le format suivant : CHE-xxx.xxx.xxx" sqref="B4" xr:uid="{00000000-0002-0000-0100-000001000000}"/>
    <dataValidation allowBlank="1" showInputMessage="1" showErrorMessage="1" prompt="Saisissez une période au format MM.YYYY. Exemple : 09.2025" sqref="B24" xr:uid="{00000000-0002-0000-0100-000002000000}"/>
    <dataValidation allowBlank="1" showInputMessage="1" showErrorMessage="1" prompt="Veuillez saisir le numéro REE à 8 ou 9 chiffres. _x000a_(REE = Registre des entreprises et établissements)  " sqref="B5" xr:uid="{00000000-0002-0000-0100-000003000000}"/>
    <dataValidation allowBlank="1" showInputMessage="1" showErrorMessage="1" prompt="Heures de travail hebdomadaires normales contractuelles dans la période indiquée ci-dessous en heures et minutes (centièmes) de la branche d'activité." sqref="B23" xr:uid="{00000000-0002-0000-0100-000004000000}"/>
  </dataValidations>
  <pageMargins left="0.39370078740157483" right="0.39370078740157483" top="0.78740157480314965" bottom="0.59055118110236227" header="0.31496062992125984" footer="0.31496062992125984"/>
  <pageSetup paperSize="9" scale="73" orientation="portrait" horizontalDpi="300" verticalDpi="300" r:id="rId1"/>
  <headerFooter>
    <oddFooter>&amp;L&amp;F / &amp;A / 01.2024&amp;RPage &amp;P / &amp;N</oddFooter>
  </headerFooter>
  <ignoredErrors>
    <ignoredError sqref="B27:B28" unlockedFormula="1"/>
  </ignoredErrors>
  <drawing r:id="rId2"/>
  <extLst>
    <ext xmlns:x14="http://schemas.microsoft.com/office/spreadsheetml/2009/9/main" uri="{CCE6A557-97BC-4b89-ADB6-D9C93CAAB3DF}">
      <x14:dataValidations xmlns:xm="http://schemas.microsoft.com/office/excel/2006/main" xWindow="676" yWindow="598" count="2">
        <x14:dataValidation type="list" allowBlank="1" showInputMessage="1" showErrorMessage="1" error="Seuls les chiffres 3 et 10 sont autorisés" prompt="La valeur doit être complétée selon la brochure d’information «Indemnité en cas de réduction de l’horaire de travail»." xr:uid="{00000000-0002-0000-0100-000005000000}">
          <x14:formula1>
            <xm:f>Hilfsdaten!$F$20:$F$27</xm:f>
          </x14:formula1>
          <xm:sqref>B30</xm:sqref>
        </x14:dataValidation>
        <x14:dataValidation type="list" allowBlank="1" showInputMessage="1" showErrorMessage="1" xr:uid="{00000000-0002-0000-0100-000006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M208"/>
  <sheetViews>
    <sheetView showGridLines="0" zoomScale="85" zoomScaleNormal="85" zoomScaleSheetLayoutView="85" zoomScalePageLayoutView="85" workbookViewId="0">
      <pane ySplit="7" topLeftCell="A8" activePane="bottomLeft" state="frozen"/>
      <selection pane="bottomLeft" activeCell="A8" sqref="A8"/>
    </sheetView>
  </sheetViews>
  <sheetFormatPr baseColWidth="10" defaultColWidth="0" defaultRowHeight="13.8" zeroHeight="1"/>
  <cols>
    <col min="1" max="1" width="16.6640625" style="34" customWidth="1"/>
    <col min="2" max="3" width="20.6640625" style="33" customWidth="1"/>
    <col min="4" max="4" width="11.6640625" style="96" customWidth="1"/>
    <col min="5" max="5" width="14.5546875" style="29" customWidth="1"/>
    <col min="6" max="15" width="11.6640625" style="32" customWidth="1"/>
    <col min="16" max="16" width="11.6640625" style="30" customWidth="1"/>
    <col min="17" max="18" width="11.6640625" style="29" customWidth="1"/>
    <col min="19" max="19" width="11.6640625" style="362" customWidth="1"/>
    <col min="20" max="20" width="11.6640625" style="29" customWidth="1"/>
    <col min="21" max="21" width="22.77734375" style="33" customWidth="1"/>
    <col min="22" max="22" width="11.77734375" style="33" customWidth="1"/>
    <col min="23" max="23" width="13.77734375" style="33" customWidth="1"/>
    <col min="24" max="24" width="5.6640625" style="55" customWidth="1"/>
    <col min="25" max="25" width="7.5546875" style="46" hidden="1" customWidth="1"/>
    <col min="26" max="26" width="9.33203125" style="47" hidden="1" customWidth="1"/>
    <col min="27" max="27" width="8.5546875" style="47" hidden="1" customWidth="1"/>
    <col min="28" max="28" width="6.6640625" style="47" hidden="1" customWidth="1"/>
    <col min="29" max="29" width="10" style="53" hidden="1" customWidth="1"/>
    <col min="30" max="32" width="10" style="47" hidden="1" customWidth="1"/>
    <col min="33" max="36" width="10" style="48" hidden="1" customWidth="1"/>
    <col min="37" max="37" width="10.88671875" style="48" hidden="1" customWidth="1"/>
    <col min="38" max="39" width="19.6640625" style="48" hidden="1" customWidth="1"/>
    <col min="40" max="16384" width="10.88671875" style="48" hidden="1"/>
  </cols>
  <sheetData>
    <row r="1" spans="1:39" s="64" customFormat="1" ht="16.95" customHeight="1">
      <c r="B1" s="414" t="s">
        <v>464</v>
      </c>
      <c r="C1" s="499" t="str">
        <f>'1043Af Demande'!$D$6</f>
        <v xml:space="preserve"> / </v>
      </c>
      <c r="D1" s="500"/>
      <c r="E1" s="95"/>
      <c r="K1" s="85"/>
      <c r="L1" s="85"/>
      <c r="M1" s="95"/>
      <c r="N1" s="123"/>
      <c r="O1" s="123"/>
      <c r="P1" s="83"/>
      <c r="Q1" s="83"/>
      <c r="U1" s="82"/>
      <c r="V1" s="82"/>
      <c r="W1" s="82"/>
    </row>
    <row r="2" spans="1:39" s="64" customFormat="1" ht="16.95" customHeight="1" thickBot="1">
      <c r="B2" s="332" t="s">
        <v>391</v>
      </c>
      <c r="C2" s="501" t="str">
        <f>'1043Af Demande'!$D$24</f>
        <v/>
      </c>
      <c r="D2" s="502"/>
      <c r="E2" s="95"/>
      <c r="K2" s="88"/>
      <c r="L2" s="88"/>
      <c r="M2" s="95"/>
      <c r="N2" s="95"/>
      <c r="O2" s="95"/>
      <c r="Q2" s="87"/>
      <c r="U2" s="82"/>
      <c r="V2" s="82"/>
      <c r="W2" s="82"/>
      <c r="Y2" s="64">
        <f>YEAR('1043Af Demande'!B$24)</f>
        <v>1900</v>
      </c>
      <c r="Z2" s="64" t="s">
        <v>309</v>
      </c>
    </row>
    <row r="3" spans="1:39" s="25" customFormat="1" ht="52.95" customHeight="1" thickBot="1">
      <c r="A3" s="125"/>
      <c r="B3" s="125"/>
      <c r="C3" s="125"/>
      <c r="D3" s="134"/>
      <c r="E3" s="451"/>
      <c r="F3" s="125"/>
      <c r="G3" s="125"/>
      <c r="H3" s="125"/>
      <c r="I3" s="125"/>
      <c r="J3" s="125"/>
      <c r="K3" s="130"/>
      <c r="L3" s="130"/>
      <c r="M3" s="135"/>
      <c r="N3" s="129"/>
      <c r="O3" s="129"/>
      <c r="P3" s="127"/>
      <c r="Q3" s="128"/>
      <c r="R3" s="125"/>
      <c r="S3" s="136"/>
      <c r="T3" s="125"/>
      <c r="U3" s="126"/>
      <c r="V3" s="126"/>
      <c r="W3" s="126"/>
      <c r="Y3" s="25">
        <v>18</v>
      </c>
      <c r="Z3" s="25" t="s">
        <v>310</v>
      </c>
    </row>
    <row r="4" spans="1:39" s="167" customFormat="1" ht="16.95" customHeight="1" thickBot="1">
      <c r="A4" s="156" t="s">
        <v>361</v>
      </c>
      <c r="B4" s="157"/>
      <c r="C4" s="157"/>
      <c r="D4" s="158"/>
      <c r="E4" s="160"/>
      <c r="F4" s="159" t="s">
        <v>366</v>
      </c>
      <c r="G4" s="160"/>
      <c r="H4" s="160"/>
      <c r="I4" s="160"/>
      <c r="J4" s="157"/>
      <c r="K4" s="157"/>
      <c r="L4" s="161"/>
      <c r="M4" s="156" t="s">
        <v>561</v>
      </c>
      <c r="N4" s="158"/>
      <c r="O4" s="158"/>
      <c r="P4" s="157"/>
      <c r="Q4" s="157"/>
      <c r="R4" s="157"/>
      <c r="S4" s="157"/>
      <c r="T4" s="162"/>
      <c r="U4" s="157" t="s">
        <v>560</v>
      </c>
      <c r="V4" s="157"/>
      <c r="W4" s="161"/>
      <c r="X4" s="163"/>
      <c r="Y4" s="164" t="str">
        <f>'1043Af Demande'!$B$27</f>
        <v/>
      </c>
      <c r="Z4" s="165"/>
      <c r="AA4" s="165"/>
      <c r="AB4" s="165"/>
      <c r="AC4" s="166"/>
      <c r="AD4" s="83"/>
      <c r="AE4" s="83"/>
      <c r="AF4" s="83"/>
      <c r="AG4" s="83"/>
      <c r="AH4" s="165" t="e">
        <f>'1043Af Demande'!B28-1</f>
        <v>#VALUE!</v>
      </c>
      <c r="AI4" s="83"/>
      <c r="AJ4" s="83"/>
      <c r="AK4" s="83"/>
      <c r="AL4" s="83"/>
      <c r="AM4" s="83"/>
    </row>
    <row r="5" spans="1:39" s="52" customFormat="1" ht="26.85" customHeight="1">
      <c r="A5" s="333"/>
      <c r="B5" s="334"/>
      <c r="C5" s="334"/>
      <c r="D5" s="456"/>
      <c r="E5" s="505" t="s">
        <v>543</v>
      </c>
      <c r="F5" s="513" t="s">
        <v>367</v>
      </c>
      <c r="G5" s="515" t="s">
        <v>368</v>
      </c>
      <c r="H5" s="517" t="s">
        <v>515</v>
      </c>
      <c r="I5" s="519" t="s">
        <v>516</v>
      </c>
      <c r="J5" s="521" t="s">
        <v>459</v>
      </c>
      <c r="K5" s="521" t="s">
        <v>460</v>
      </c>
      <c r="L5" s="523" t="s">
        <v>517</v>
      </c>
      <c r="M5" s="525" t="s">
        <v>518</v>
      </c>
      <c r="N5" s="512"/>
      <c r="O5" s="526" t="s">
        <v>520</v>
      </c>
      <c r="P5" s="507" t="s">
        <v>535</v>
      </c>
      <c r="Q5" s="511" t="s">
        <v>369</v>
      </c>
      <c r="R5" s="512"/>
      <c r="S5" s="521" t="s">
        <v>370</v>
      </c>
      <c r="T5" s="528" t="s">
        <v>521</v>
      </c>
      <c r="U5" s="503" t="s">
        <v>500</v>
      </c>
      <c r="V5" s="507" t="s">
        <v>424</v>
      </c>
      <c r="W5" s="509" t="s">
        <v>438</v>
      </c>
      <c r="X5" s="56"/>
      <c r="Y5" s="46"/>
      <c r="Z5" s="49"/>
      <c r="AA5" s="49"/>
      <c r="AB5" s="49"/>
      <c r="AC5" s="51"/>
      <c r="AD5" s="50"/>
      <c r="AE5" s="50"/>
      <c r="AF5" s="50"/>
      <c r="AG5" s="50"/>
      <c r="AH5" s="49"/>
      <c r="AI5" s="50"/>
      <c r="AJ5" s="50"/>
      <c r="AK5" s="50"/>
      <c r="AL5" s="50"/>
      <c r="AM5" s="50"/>
    </row>
    <row r="6" spans="1:39" s="52" customFormat="1" ht="26.85" customHeight="1">
      <c r="A6" s="331" t="s">
        <v>362</v>
      </c>
      <c r="B6" s="335" t="s">
        <v>363</v>
      </c>
      <c r="C6" s="335" t="s">
        <v>364</v>
      </c>
      <c r="D6" s="457" t="s">
        <v>365</v>
      </c>
      <c r="E6" s="506"/>
      <c r="F6" s="514"/>
      <c r="G6" s="516"/>
      <c r="H6" s="518"/>
      <c r="I6" s="520"/>
      <c r="J6" s="522"/>
      <c r="K6" s="522"/>
      <c r="L6" s="524"/>
      <c r="M6" s="350" t="s">
        <v>371</v>
      </c>
      <c r="N6" s="204" t="s">
        <v>519</v>
      </c>
      <c r="O6" s="527"/>
      <c r="P6" s="508"/>
      <c r="Q6" s="133" t="s">
        <v>372</v>
      </c>
      <c r="R6" s="204" t="s">
        <v>461</v>
      </c>
      <c r="S6" s="522"/>
      <c r="T6" s="529"/>
      <c r="U6" s="504"/>
      <c r="V6" s="508"/>
      <c r="W6" s="510"/>
      <c r="X6" s="56"/>
      <c r="Y6" s="68" t="s">
        <v>335</v>
      </c>
      <c r="Z6" s="67" t="s">
        <v>334</v>
      </c>
      <c r="AA6" s="67" t="s">
        <v>336</v>
      </c>
      <c r="AB6" s="49" t="s">
        <v>1</v>
      </c>
      <c r="AC6" s="69" t="s">
        <v>337</v>
      </c>
      <c r="AD6" s="70" t="s">
        <v>338</v>
      </c>
      <c r="AE6" s="70" t="s">
        <v>339</v>
      </c>
      <c r="AF6" s="70" t="s">
        <v>340</v>
      </c>
      <c r="AG6" s="70" t="s">
        <v>341</v>
      </c>
      <c r="AH6" s="67" t="s">
        <v>342</v>
      </c>
      <c r="AI6" s="70" t="s">
        <v>343</v>
      </c>
      <c r="AJ6" s="70" t="s">
        <v>344</v>
      </c>
      <c r="AK6" s="70" t="s">
        <v>345</v>
      </c>
      <c r="AL6" s="50" t="s">
        <v>4</v>
      </c>
      <c r="AM6" s="50"/>
    </row>
    <row r="7" spans="1:39" s="343" customFormat="1" ht="16.95" customHeight="1">
      <c r="A7" s="351" t="s">
        <v>443</v>
      </c>
      <c r="B7" s="458" t="s">
        <v>444</v>
      </c>
      <c r="C7" s="459" t="s">
        <v>445</v>
      </c>
      <c r="D7" s="460">
        <v>31079</v>
      </c>
      <c r="E7" s="452" t="s">
        <v>545</v>
      </c>
      <c r="F7" s="352"/>
      <c r="G7" s="353">
        <v>22.5</v>
      </c>
      <c r="H7" s="354">
        <v>12</v>
      </c>
      <c r="I7" s="355">
        <v>5000</v>
      </c>
      <c r="J7" s="356">
        <v>25</v>
      </c>
      <c r="K7" s="355">
        <v>6</v>
      </c>
      <c r="L7" s="357">
        <v>42.5</v>
      </c>
      <c r="M7" s="352">
        <v>40</v>
      </c>
      <c r="N7" s="353">
        <v>176</v>
      </c>
      <c r="O7" s="358">
        <v>112</v>
      </c>
      <c r="P7" s="353">
        <v>8</v>
      </c>
      <c r="Q7" s="358">
        <v>12</v>
      </c>
      <c r="R7" s="353">
        <v>1</v>
      </c>
      <c r="S7" s="355">
        <v>5</v>
      </c>
      <c r="T7" s="357">
        <v>0</v>
      </c>
      <c r="U7" s="359" t="s">
        <v>386</v>
      </c>
      <c r="V7" s="360">
        <v>45139</v>
      </c>
      <c r="W7" s="361" t="s">
        <v>446</v>
      </c>
      <c r="X7" s="336"/>
      <c r="Y7" s="337"/>
      <c r="Z7" s="337"/>
      <c r="AA7" s="338"/>
      <c r="AB7" s="338"/>
      <c r="AC7" s="339"/>
      <c r="AD7" s="338"/>
      <c r="AE7" s="338"/>
      <c r="AF7" s="338"/>
      <c r="AG7" s="338"/>
      <c r="AH7" s="340"/>
      <c r="AI7" s="341"/>
      <c r="AJ7" s="340"/>
      <c r="AK7" s="340"/>
      <c r="AL7" s="341"/>
      <c r="AM7" s="342"/>
    </row>
    <row r="8" spans="1:39" s="152" customFormat="1" ht="16.95" customHeight="1">
      <c r="A8" s="71"/>
      <c r="B8" s="461"/>
      <c r="C8" s="462"/>
      <c r="D8" s="463"/>
      <c r="E8" s="453"/>
      <c r="F8" s="251"/>
      <c r="G8" s="92"/>
      <c r="H8" s="252"/>
      <c r="I8" s="249"/>
      <c r="J8" s="248"/>
      <c r="K8" s="249"/>
      <c r="L8" s="246"/>
      <c r="M8" s="155" t="str">
        <f>IF(A8="","",'1043Af Demande'!$B$23)</f>
        <v/>
      </c>
      <c r="N8" s="92"/>
      <c r="O8" s="91"/>
      <c r="P8" s="92"/>
      <c r="Q8" s="91"/>
      <c r="R8" s="92"/>
      <c r="S8" s="249"/>
      <c r="T8" s="246"/>
      <c r="U8" s="344"/>
      <c r="V8" s="345"/>
      <c r="W8" s="346"/>
      <c r="X8" s="56"/>
      <c r="Y8" s="146">
        <f t="shared" ref="Y8:Y39" si="0">IF(Y$2-YEAR(D8)&lt;Y$3,0,1)</f>
        <v>0</v>
      </c>
      <c r="Z8" s="146">
        <f>IF('1043Ef Décompte'!D12="",0,1)</f>
        <v>0</v>
      </c>
      <c r="AA8" s="147" t="e">
        <f t="shared" ref="AA8:AA39" si="1">ROUND((K8+J8)/(Y$4-(K8+J8))*100,2)</f>
        <v>#VALUE!</v>
      </c>
      <c r="AB8" s="147">
        <f t="shared" ref="AB8:AB39" si="2">ROUND(H8,0)/12</f>
        <v>0</v>
      </c>
      <c r="AC8" s="148" t="str">
        <f>IF(AND(A8="",B8="",C8=""),"",ROUND((Y$4-(K8+J8))*L8/60,1))</f>
        <v/>
      </c>
      <c r="AD8" s="147" t="str">
        <f>IF(OR(AND(A8="",B8="",C8=""),G8=0,G8=""),"",ROUND((1+AA8/100)*AB8*G8,2))</f>
        <v/>
      </c>
      <c r="AE8" s="147" t="str">
        <f>IF(OR(AND(A8="",B8="",C8=""),G8=0,G8=""),"",ROUND((1+AA8/100)*(I8/(Y$4*L8/5)+AB8*G8),2))</f>
        <v/>
      </c>
      <c r="AF8" s="147" t="str">
        <f t="shared" ref="AF8:AF39" si="3">IF(OR(AND(A8="",B8="",C8=""),F8=0,F8="",AC8=0,AC8=""),"",ROUND((AB8*F8/AC8),2))</f>
        <v/>
      </c>
      <c r="AG8" s="147" t="str">
        <f t="shared" ref="AG8:AG39" si="4">IF(OR(AND(A8="",B8="",C8=""),F8=0,F8="",AC8=0,AC8=""),"",ROUND((I8/(12*AB8*F8)+1)*AB8*F8/AC8,2))</f>
        <v/>
      </c>
      <c r="AH8" s="149" t="str">
        <f>IF(OR(AND(A8="",B8="",C8=""),AC8=0,AC8=""),"",ROUND(AH$4/AC8,1))</f>
        <v/>
      </c>
      <c r="AI8" s="150" t="str">
        <f t="shared" ref="AI8:AI39" si="5">IF(OR(AND(A8="",B8="",C8=""),Y$4=""),"",IF(AND(G8&gt;0,I8&gt;0),AE8, IF(G8&gt;0,AD8, IF(AND(F8&gt;0,I8&gt;0),AG8,AF8))))</f>
        <v/>
      </c>
      <c r="AJ8" s="149" t="str">
        <f>IF(AH8&lt;AI8,AH8,AI8)</f>
        <v/>
      </c>
      <c r="AK8" s="149" t="str">
        <f>IF(AH8&lt;AI8,Übersetzungstexte!A$184,"")</f>
        <v/>
      </c>
      <c r="AL8" s="150" t="str">
        <f t="shared" ref="AL8:AL39" si="6">IF(AND(B8="",C8=""),"",CONCATENATE(B8,", ",C8))</f>
        <v/>
      </c>
      <c r="AM8" s="151"/>
    </row>
    <row r="9" spans="1:39" s="152" customFormat="1" ht="16.95" customHeight="1">
      <c r="A9" s="71"/>
      <c r="B9" s="464"/>
      <c r="C9" s="465"/>
      <c r="D9" s="466"/>
      <c r="E9" s="453"/>
      <c r="F9" s="155"/>
      <c r="G9" s="153"/>
      <c r="H9" s="252"/>
      <c r="I9" s="245"/>
      <c r="J9" s="250"/>
      <c r="K9" s="245"/>
      <c r="L9" s="247"/>
      <c r="M9" s="155" t="str">
        <f>IF(A9="","",'1043Af Demande'!$B$23)</f>
        <v/>
      </c>
      <c r="N9" s="153"/>
      <c r="O9" s="154"/>
      <c r="P9" s="153"/>
      <c r="Q9" s="154"/>
      <c r="R9" s="153"/>
      <c r="S9" s="245"/>
      <c r="T9" s="247"/>
      <c r="U9" s="347"/>
      <c r="V9" s="348"/>
      <c r="W9" s="349"/>
      <c r="X9" s="56"/>
      <c r="Y9" s="146">
        <f t="shared" si="0"/>
        <v>0</v>
      </c>
      <c r="Z9" s="146">
        <f>IF('1043Ef Décompte'!D13="",0,1)</f>
        <v>0</v>
      </c>
      <c r="AA9" s="147" t="e">
        <f t="shared" si="1"/>
        <v>#VALUE!</v>
      </c>
      <c r="AB9" s="147">
        <f t="shared" si="2"/>
        <v>0</v>
      </c>
      <c r="AC9" s="148" t="str">
        <f t="shared" ref="AC9:AC39" si="7">IF(AND(A9="",B9="",C9=""),"",ROUND((Y$4-(K9+J9))*L9/60,1))</f>
        <v/>
      </c>
      <c r="AD9" s="147" t="str">
        <f t="shared" ref="AD9:AD72" si="8">IF(OR(AND(A9="",B9="",C9=""),G9=0,G9=""),"",ROUND((1+AA9/100)*AB9*G9,2))</f>
        <v/>
      </c>
      <c r="AE9" s="147" t="str">
        <f t="shared" ref="AE9:AE72" si="9">IF(OR(AND(A9="",B9="",C9=""),G9=0,G9=""),"",ROUND((1+AA9/100)*(I9/(Y$4*L9/5)+AB9*G9),2))</f>
        <v/>
      </c>
      <c r="AF9" s="147" t="str">
        <f t="shared" si="3"/>
        <v/>
      </c>
      <c r="AG9" s="147" t="str">
        <f t="shared" si="4"/>
        <v/>
      </c>
      <c r="AH9" s="149" t="str">
        <f t="shared" ref="AH9:AH40" si="10">IF(OR(AND(A9="",B9="",C9=""),AC9=0,AC9=""),"",ROUND(AH$4 / AC9,1))</f>
        <v/>
      </c>
      <c r="AI9" s="150" t="str">
        <f t="shared" si="5"/>
        <v/>
      </c>
      <c r="AJ9" s="149" t="str">
        <f t="shared" ref="AJ9:AJ72" si="11">IF(AH9&lt;AI9,AH9,AI9)</f>
        <v/>
      </c>
      <c r="AK9" s="149" t="str">
        <f>IF(AH9&lt;AI9,Übersetzungstexte!A$184,"")</f>
        <v/>
      </c>
      <c r="AL9" s="150" t="str">
        <f t="shared" si="6"/>
        <v/>
      </c>
      <c r="AM9" s="151"/>
    </row>
    <row r="10" spans="1:39" s="152" customFormat="1" ht="16.95" customHeight="1">
      <c r="A10" s="71"/>
      <c r="B10" s="464"/>
      <c r="C10" s="465"/>
      <c r="D10" s="466"/>
      <c r="E10" s="454"/>
      <c r="F10" s="155"/>
      <c r="G10" s="153"/>
      <c r="H10" s="252"/>
      <c r="I10" s="245"/>
      <c r="J10" s="250"/>
      <c r="K10" s="245"/>
      <c r="L10" s="247"/>
      <c r="M10" s="155" t="str">
        <f>IF(A10="","",'1043Af Demande'!$B$23)</f>
        <v/>
      </c>
      <c r="N10" s="153"/>
      <c r="O10" s="154"/>
      <c r="P10" s="153"/>
      <c r="Q10" s="154"/>
      <c r="R10" s="153"/>
      <c r="S10" s="245"/>
      <c r="T10" s="247"/>
      <c r="U10" s="347"/>
      <c r="V10" s="348"/>
      <c r="W10" s="349"/>
      <c r="X10" s="56"/>
      <c r="Y10" s="146">
        <f t="shared" si="0"/>
        <v>0</v>
      </c>
      <c r="Z10" s="146">
        <f>IF('1043Ef Décompte'!D14="",0,1)</f>
        <v>0</v>
      </c>
      <c r="AA10" s="147" t="e">
        <f t="shared" si="1"/>
        <v>#VALUE!</v>
      </c>
      <c r="AB10" s="147">
        <f t="shared" si="2"/>
        <v>0</v>
      </c>
      <c r="AC10" s="148" t="str">
        <f t="shared" si="7"/>
        <v/>
      </c>
      <c r="AD10" s="147" t="str">
        <f t="shared" si="8"/>
        <v/>
      </c>
      <c r="AE10" s="147" t="str">
        <f t="shared" si="9"/>
        <v/>
      </c>
      <c r="AF10" s="147" t="str">
        <f t="shared" si="3"/>
        <v/>
      </c>
      <c r="AG10" s="147" t="str">
        <f t="shared" si="4"/>
        <v/>
      </c>
      <c r="AH10" s="149" t="str">
        <f t="shared" si="10"/>
        <v/>
      </c>
      <c r="AI10" s="150" t="str">
        <f t="shared" si="5"/>
        <v/>
      </c>
      <c r="AJ10" s="149" t="str">
        <f t="shared" si="11"/>
        <v/>
      </c>
      <c r="AK10" s="149" t="str">
        <f>IF(AH10&lt;AI10,Übersetzungstexte!A$184,"")</f>
        <v/>
      </c>
      <c r="AL10" s="150" t="str">
        <f t="shared" si="6"/>
        <v/>
      </c>
      <c r="AM10" s="151"/>
    </row>
    <row r="11" spans="1:39" s="152" customFormat="1" ht="16.95" customHeight="1">
      <c r="A11" s="71"/>
      <c r="B11" s="464"/>
      <c r="C11" s="465"/>
      <c r="D11" s="466"/>
      <c r="E11" s="454"/>
      <c r="F11" s="155"/>
      <c r="G11" s="153"/>
      <c r="H11" s="252"/>
      <c r="I11" s="245"/>
      <c r="J11" s="250"/>
      <c r="K11" s="245"/>
      <c r="L11" s="247"/>
      <c r="M11" s="155" t="str">
        <f>IF(A11="","",'1043Af Demande'!$B$23)</f>
        <v/>
      </c>
      <c r="N11" s="153"/>
      <c r="O11" s="154"/>
      <c r="P11" s="153"/>
      <c r="Q11" s="154"/>
      <c r="R11" s="153"/>
      <c r="S11" s="245"/>
      <c r="T11" s="247"/>
      <c r="U11" s="347"/>
      <c r="V11" s="348"/>
      <c r="W11" s="349"/>
      <c r="X11" s="56"/>
      <c r="Y11" s="146">
        <f t="shared" si="0"/>
        <v>0</v>
      </c>
      <c r="Z11" s="146">
        <f>IF('1043Ef Décompte'!D15="",0,1)</f>
        <v>0</v>
      </c>
      <c r="AA11" s="147" t="e">
        <f t="shared" si="1"/>
        <v>#VALUE!</v>
      </c>
      <c r="AB11" s="147">
        <f t="shared" si="2"/>
        <v>0</v>
      </c>
      <c r="AC11" s="148" t="str">
        <f t="shared" si="7"/>
        <v/>
      </c>
      <c r="AD11" s="147" t="str">
        <f t="shared" si="8"/>
        <v/>
      </c>
      <c r="AE11" s="147" t="str">
        <f t="shared" si="9"/>
        <v/>
      </c>
      <c r="AF11" s="147" t="str">
        <f t="shared" si="3"/>
        <v/>
      </c>
      <c r="AG11" s="147" t="str">
        <f t="shared" si="4"/>
        <v/>
      </c>
      <c r="AH11" s="149" t="str">
        <f t="shared" si="10"/>
        <v/>
      </c>
      <c r="AI11" s="150" t="str">
        <f t="shared" si="5"/>
        <v/>
      </c>
      <c r="AJ11" s="149" t="str">
        <f t="shared" si="11"/>
        <v/>
      </c>
      <c r="AK11" s="149" t="str">
        <f>IF(AH11&lt;AI11,Übersetzungstexte!A$184,"")</f>
        <v/>
      </c>
      <c r="AL11" s="150" t="str">
        <f t="shared" si="6"/>
        <v/>
      </c>
      <c r="AM11" s="151"/>
    </row>
    <row r="12" spans="1:39" s="152" customFormat="1" ht="16.95" customHeight="1">
      <c r="A12" s="71"/>
      <c r="B12" s="464"/>
      <c r="C12" s="465"/>
      <c r="D12" s="466"/>
      <c r="E12" s="454"/>
      <c r="F12" s="155"/>
      <c r="G12" s="153"/>
      <c r="H12" s="252"/>
      <c r="I12" s="245"/>
      <c r="J12" s="250"/>
      <c r="K12" s="245"/>
      <c r="L12" s="247"/>
      <c r="M12" s="155" t="str">
        <f>IF(A12="","",'1043Af Demande'!$B$23)</f>
        <v/>
      </c>
      <c r="N12" s="153"/>
      <c r="O12" s="154"/>
      <c r="P12" s="153"/>
      <c r="Q12" s="154"/>
      <c r="R12" s="153"/>
      <c r="S12" s="245"/>
      <c r="T12" s="247"/>
      <c r="U12" s="347"/>
      <c r="V12" s="348"/>
      <c r="W12" s="349"/>
      <c r="X12" s="56"/>
      <c r="Y12" s="146">
        <f t="shared" si="0"/>
        <v>0</v>
      </c>
      <c r="Z12" s="146">
        <f>IF('1043Ef Décompte'!D16="",0,1)</f>
        <v>0</v>
      </c>
      <c r="AA12" s="147" t="e">
        <f t="shared" si="1"/>
        <v>#VALUE!</v>
      </c>
      <c r="AB12" s="147">
        <f t="shared" si="2"/>
        <v>0</v>
      </c>
      <c r="AC12" s="148" t="str">
        <f t="shared" si="7"/>
        <v/>
      </c>
      <c r="AD12" s="147" t="str">
        <f t="shared" si="8"/>
        <v/>
      </c>
      <c r="AE12" s="147" t="str">
        <f t="shared" si="9"/>
        <v/>
      </c>
      <c r="AF12" s="147" t="str">
        <f t="shared" si="3"/>
        <v/>
      </c>
      <c r="AG12" s="147" t="str">
        <f t="shared" si="4"/>
        <v/>
      </c>
      <c r="AH12" s="149" t="str">
        <f t="shared" si="10"/>
        <v/>
      </c>
      <c r="AI12" s="150" t="str">
        <f t="shared" si="5"/>
        <v/>
      </c>
      <c r="AJ12" s="149" t="str">
        <f t="shared" si="11"/>
        <v/>
      </c>
      <c r="AK12" s="149" t="str">
        <f>IF(AH12&lt;AI12,Übersetzungstexte!A$184,"")</f>
        <v/>
      </c>
      <c r="AL12" s="150" t="str">
        <f t="shared" si="6"/>
        <v/>
      </c>
      <c r="AM12" s="151"/>
    </row>
    <row r="13" spans="1:39" s="152" customFormat="1" ht="16.95" customHeight="1">
      <c r="A13" s="71"/>
      <c r="B13" s="464"/>
      <c r="C13" s="465"/>
      <c r="D13" s="466"/>
      <c r="E13" s="454"/>
      <c r="F13" s="155"/>
      <c r="G13" s="153"/>
      <c r="H13" s="252"/>
      <c r="I13" s="245"/>
      <c r="J13" s="250"/>
      <c r="K13" s="245"/>
      <c r="L13" s="247"/>
      <c r="M13" s="155" t="str">
        <f>IF(A13="","",'1043Af Demande'!$B$23)</f>
        <v/>
      </c>
      <c r="N13" s="153"/>
      <c r="O13" s="154"/>
      <c r="P13" s="153"/>
      <c r="Q13" s="154"/>
      <c r="R13" s="153"/>
      <c r="S13" s="245"/>
      <c r="T13" s="247"/>
      <c r="U13" s="347"/>
      <c r="V13" s="348"/>
      <c r="W13" s="349"/>
      <c r="X13" s="56"/>
      <c r="Y13" s="146">
        <f t="shared" si="0"/>
        <v>0</v>
      </c>
      <c r="Z13" s="146">
        <f>IF('1043Ef Décompte'!D17="",0,1)</f>
        <v>0</v>
      </c>
      <c r="AA13" s="147" t="e">
        <f t="shared" si="1"/>
        <v>#VALUE!</v>
      </c>
      <c r="AB13" s="147">
        <f t="shared" si="2"/>
        <v>0</v>
      </c>
      <c r="AC13" s="148" t="str">
        <f t="shared" si="7"/>
        <v/>
      </c>
      <c r="AD13" s="147" t="str">
        <f t="shared" si="8"/>
        <v/>
      </c>
      <c r="AE13" s="147" t="str">
        <f t="shared" si="9"/>
        <v/>
      </c>
      <c r="AF13" s="147" t="str">
        <f t="shared" si="3"/>
        <v/>
      </c>
      <c r="AG13" s="147" t="str">
        <f t="shared" si="4"/>
        <v/>
      </c>
      <c r="AH13" s="149" t="str">
        <f t="shared" si="10"/>
        <v/>
      </c>
      <c r="AI13" s="150" t="str">
        <f t="shared" si="5"/>
        <v/>
      </c>
      <c r="AJ13" s="149" t="str">
        <f t="shared" si="11"/>
        <v/>
      </c>
      <c r="AK13" s="149" t="str">
        <f>IF(AH13&lt;AI13,Übersetzungstexte!A$184,"")</f>
        <v/>
      </c>
      <c r="AL13" s="150" t="str">
        <f t="shared" si="6"/>
        <v/>
      </c>
      <c r="AM13" s="151"/>
    </row>
    <row r="14" spans="1:39" s="152" customFormat="1" ht="16.95" customHeight="1">
      <c r="A14" s="71"/>
      <c r="B14" s="464"/>
      <c r="C14" s="465"/>
      <c r="D14" s="466"/>
      <c r="E14" s="454"/>
      <c r="F14" s="155"/>
      <c r="G14" s="153"/>
      <c r="H14" s="252"/>
      <c r="I14" s="245"/>
      <c r="J14" s="250"/>
      <c r="K14" s="245"/>
      <c r="L14" s="247"/>
      <c r="M14" s="155" t="str">
        <f>IF(A14="","",'1043Af Demande'!$B$23)</f>
        <v/>
      </c>
      <c r="N14" s="153"/>
      <c r="O14" s="154"/>
      <c r="P14" s="153"/>
      <c r="Q14" s="154"/>
      <c r="R14" s="153"/>
      <c r="S14" s="245"/>
      <c r="T14" s="247"/>
      <c r="U14" s="347"/>
      <c r="V14" s="348"/>
      <c r="W14" s="349"/>
      <c r="X14" s="56"/>
      <c r="Y14" s="146">
        <f t="shared" si="0"/>
        <v>0</v>
      </c>
      <c r="Z14" s="146">
        <f>IF('1043Ef Décompte'!D18="",0,1)</f>
        <v>0</v>
      </c>
      <c r="AA14" s="147" t="e">
        <f t="shared" si="1"/>
        <v>#VALUE!</v>
      </c>
      <c r="AB14" s="147">
        <f t="shared" si="2"/>
        <v>0</v>
      </c>
      <c r="AC14" s="148" t="str">
        <f t="shared" si="7"/>
        <v/>
      </c>
      <c r="AD14" s="147" t="str">
        <f t="shared" si="8"/>
        <v/>
      </c>
      <c r="AE14" s="147" t="str">
        <f t="shared" si="9"/>
        <v/>
      </c>
      <c r="AF14" s="147" t="str">
        <f t="shared" si="3"/>
        <v/>
      </c>
      <c r="AG14" s="147" t="str">
        <f t="shared" si="4"/>
        <v/>
      </c>
      <c r="AH14" s="149" t="str">
        <f t="shared" si="10"/>
        <v/>
      </c>
      <c r="AI14" s="150" t="str">
        <f t="shared" si="5"/>
        <v/>
      </c>
      <c r="AJ14" s="149" t="str">
        <f t="shared" si="11"/>
        <v/>
      </c>
      <c r="AK14" s="149" t="str">
        <f>IF(AH14&lt;AI14,Übersetzungstexte!A$184,"")</f>
        <v/>
      </c>
      <c r="AL14" s="150" t="str">
        <f t="shared" si="6"/>
        <v/>
      </c>
      <c r="AM14" s="151"/>
    </row>
    <row r="15" spans="1:39" s="152" customFormat="1" ht="16.95" customHeight="1">
      <c r="A15" s="71"/>
      <c r="B15" s="464"/>
      <c r="C15" s="465"/>
      <c r="D15" s="466"/>
      <c r="E15" s="454"/>
      <c r="F15" s="155"/>
      <c r="G15" s="153"/>
      <c r="H15" s="252"/>
      <c r="I15" s="245"/>
      <c r="J15" s="250"/>
      <c r="K15" s="245"/>
      <c r="L15" s="247"/>
      <c r="M15" s="155" t="str">
        <f>IF(A15="","",'1043Af Demande'!$B$23)</f>
        <v/>
      </c>
      <c r="N15" s="153"/>
      <c r="O15" s="154"/>
      <c r="P15" s="153"/>
      <c r="Q15" s="154"/>
      <c r="R15" s="153"/>
      <c r="S15" s="245"/>
      <c r="T15" s="247"/>
      <c r="U15" s="347"/>
      <c r="V15" s="348"/>
      <c r="W15" s="349"/>
      <c r="X15" s="56"/>
      <c r="Y15" s="146">
        <f t="shared" si="0"/>
        <v>0</v>
      </c>
      <c r="Z15" s="146">
        <f>IF('1043Ef Décompte'!D19="",0,1)</f>
        <v>0</v>
      </c>
      <c r="AA15" s="147" t="e">
        <f t="shared" si="1"/>
        <v>#VALUE!</v>
      </c>
      <c r="AB15" s="147">
        <f t="shared" si="2"/>
        <v>0</v>
      </c>
      <c r="AC15" s="148" t="str">
        <f t="shared" si="7"/>
        <v/>
      </c>
      <c r="AD15" s="147" t="str">
        <f t="shared" si="8"/>
        <v/>
      </c>
      <c r="AE15" s="147" t="str">
        <f t="shared" si="9"/>
        <v/>
      </c>
      <c r="AF15" s="147" t="str">
        <f t="shared" si="3"/>
        <v/>
      </c>
      <c r="AG15" s="147" t="str">
        <f t="shared" si="4"/>
        <v/>
      </c>
      <c r="AH15" s="149" t="str">
        <f t="shared" si="10"/>
        <v/>
      </c>
      <c r="AI15" s="150" t="str">
        <f t="shared" si="5"/>
        <v/>
      </c>
      <c r="AJ15" s="149" t="str">
        <f t="shared" si="11"/>
        <v/>
      </c>
      <c r="AK15" s="149" t="str">
        <f>IF(AH15&lt;AI15,Übersetzungstexte!A$184,"")</f>
        <v/>
      </c>
      <c r="AL15" s="150" t="str">
        <f t="shared" si="6"/>
        <v/>
      </c>
      <c r="AM15" s="151"/>
    </row>
    <row r="16" spans="1:39" s="152" customFormat="1" ht="16.95" customHeight="1">
      <c r="A16" s="71"/>
      <c r="B16" s="464"/>
      <c r="C16" s="465"/>
      <c r="D16" s="466"/>
      <c r="E16" s="454"/>
      <c r="F16" s="155"/>
      <c r="G16" s="153"/>
      <c r="H16" s="252"/>
      <c r="I16" s="245"/>
      <c r="J16" s="250"/>
      <c r="K16" s="245"/>
      <c r="L16" s="247"/>
      <c r="M16" s="155" t="str">
        <f>IF(A16="","",'1043Af Demande'!$B$23)</f>
        <v/>
      </c>
      <c r="N16" s="153"/>
      <c r="O16" s="154"/>
      <c r="P16" s="153"/>
      <c r="Q16" s="154"/>
      <c r="R16" s="153"/>
      <c r="S16" s="245"/>
      <c r="T16" s="247"/>
      <c r="U16" s="347"/>
      <c r="V16" s="348"/>
      <c r="W16" s="349"/>
      <c r="X16" s="56"/>
      <c r="Y16" s="146">
        <f t="shared" si="0"/>
        <v>0</v>
      </c>
      <c r="Z16" s="146">
        <f>IF('1043Ef Décompte'!D20="",0,1)</f>
        <v>0</v>
      </c>
      <c r="AA16" s="147" t="e">
        <f t="shared" si="1"/>
        <v>#VALUE!</v>
      </c>
      <c r="AB16" s="147">
        <f t="shared" si="2"/>
        <v>0</v>
      </c>
      <c r="AC16" s="148" t="str">
        <f t="shared" si="7"/>
        <v/>
      </c>
      <c r="AD16" s="147" t="str">
        <f t="shared" si="8"/>
        <v/>
      </c>
      <c r="AE16" s="147" t="str">
        <f t="shared" si="9"/>
        <v/>
      </c>
      <c r="AF16" s="147" t="str">
        <f t="shared" si="3"/>
        <v/>
      </c>
      <c r="AG16" s="147" t="str">
        <f t="shared" si="4"/>
        <v/>
      </c>
      <c r="AH16" s="149" t="str">
        <f t="shared" si="10"/>
        <v/>
      </c>
      <c r="AI16" s="150" t="str">
        <f t="shared" si="5"/>
        <v/>
      </c>
      <c r="AJ16" s="149" t="str">
        <f t="shared" si="11"/>
        <v/>
      </c>
      <c r="AK16" s="149" t="str">
        <f>IF(AH16&lt;AI16,Übersetzungstexte!A$184,"")</f>
        <v/>
      </c>
      <c r="AL16" s="150" t="str">
        <f t="shared" si="6"/>
        <v/>
      </c>
      <c r="AM16" s="151"/>
    </row>
    <row r="17" spans="1:39" s="152" customFormat="1" ht="16.95" customHeight="1">
      <c r="A17" s="71"/>
      <c r="B17" s="464"/>
      <c r="C17" s="465"/>
      <c r="D17" s="466"/>
      <c r="E17" s="454"/>
      <c r="F17" s="155"/>
      <c r="G17" s="153"/>
      <c r="H17" s="252"/>
      <c r="I17" s="245"/>
      <c r="J17" s="250"/>
      <c r="K17" s="245"/>
      <c r="L17" s="247"/>
      <c r="M17" s="155" t="str">
        <f>IF(A17="","",'1043Af Demande'!$B$23)</f>
        <v/>
      </c>
      <c r="N17" s="153"/>
      <c r="O17" s="154"/>
      <c r="P17" s="153"/>
      <c r="Q17" s="154"/>
      <c r="R17" s="153"/>
      <c r="S17" s="245"/>
      <c r="T17" s="247"/>
      <c r="U17" s="347"/>
      <c r="V17" s="348"/>
      <c r="W17" s="349"/>
      <c r="X17" s="56"/>
      <c r="Y17" s="146">
        <f t="shared" si="0"/>
        <v>0</v>
      </c>
      <c r="Z17" s="146">
        <f>IF('1043Ef Décompte'!D21="",0,1)</f>
        <v>0</v>
      </c>
      <c r="AA17" s="147" t="e">
        <f t="shared" si="1"/>
        <v>#VALUE!</v>
      </c>
      <c r="AB17" s="147">
        <f t="shared" si="2"/>
        <v>0</v>
      </c>
      <c r="AC17" s="148" t="str">
        <f t="shared" si="7"/>
        <v/>
      </c>
      <c r="AD17" s="147" t="str">
        <f t="shared" si="8"/>
        <v/>
      </c>
      <c r="AE17" s="147" t="str">
        <f t="shared" si="9"/>
        <v/>
      </c>
      <c r="AF17" s="147" t="str">
        <f t="shared" si="3"/>
        <v/>
      </c>
      <c r="AG17" s="147" t="str">
        <f t="shared" si="4"/>
        <v/>
      </c>
      <c r="AH17" s="149" t="str">
        <f t="shared" si="10"/>
        <v/>
      </c>
      <c r="AI17" s="150" t="str">
        <f t="shared" si="5"/>
        <v/>
      </c>
      <c r="AJ17" s="149" t="str">
        <f t="shared" si="11"/>
        <v/>
      </c>
      <c r="AK17" s="149" t="str">
        <f>IF(AH17&lt;AI17,Übersetzungstexte!A$184,"")</f>
        <v/>
      </c>
      <c r="AL17" s="150" t="str">
        <f t="shared" si="6"/>
        <v/>
      </c>
      <c r="AM17" s="151"/>
    </row>
    <row r="18" spans="1:39" s="152" customFormat="1" ht="16.95" customHeight="1">
      <c r="A18" s="71"/>
      <c r="B18" s="464"/>
      <c r="C18" s="465"/>
      <c r="D18" s="466"/>
      <c r="E18" s="454"/>
      <c r="F18" s="155"/>
      <c r="G18" s="153"/>
      <c r="H18" s="252"/>
      <c r="I18" s="245"/>
      <c r="J18" s="250"/>
      <c r="K18" s="245"/>
      <c r="L18" s="247"/>
      <c r="M18" s="155" t="str">
        <f>IF(A18="","",'1043Af Demande'!$B$23)</f>
        <v/>
      </c>
      <c r="N18" s="153"/>
      <c r="O18" s="154"/>
      <c r="P18" s="153"/>
      <c r="Q18" s="154"/>
      <c r="R18" s="153"/>
      <c r="S18" s="245"/>
      <c r="T18" s="247"/>
      <c r="U18" s="347"/>
      <c r="V18" s="348"/>
      <c r="W18" s="349"/>
      <c r="X18" s="56"/>
      <c r="Y18" s="146">
        <f t="shared" si="0"/>
        <v>0</v>
      </c>
      <c r="Z18" s="146">
        <f>IF('1043Ef Décompte'!D22="",0,1)</f>
        <v>0</v>
      </c>
      <c r="AA18" s="147" t="e">
        <f t="shared" si="1"/>
        <v>#VALUE!</v>
      </c>
      <c r="AB18" s="147">
        <f t="shared" si="2"/>
        <v>0</v>
      </c>
      <c r="AC18" s="148" t="str">
        <f t="shared" si="7"/>
        <v/>
      </c>
      <c r="AD18" s="147" t="str">
        <f t="shared" si="8"/>
        <v/>
      </c>
      <c r="AE18" s="147" t="str">
        <f t="shared" si="9"/>
        <v/>
      </c>
      <c r="AF18" s="147" t="str">
        <f t="shared" si="3"/>
        <v/>
      </c>
      <c r="AG18" s="147" t="str">
        <f t="shared" si="4"/>
        <v/>
      </c>
      <c r="AH18" s="149" t="str">
        <f t="shared" si="10"/>
        <v/>
      </c>
      <c r="AI18" s="150" t="str">
        <f t="shared" si="5"/>
        <v/>
      </c>
      <c r="AJ18" s="149" t="str">
        <f t="shared" si="11"/>
        <v/>
      </c>
      <c r="AK18" s="149" t="str">
        <f>IF(AH18&lt;AI18,Übersetzungstexte!A$184,"")</f>
        <v/>
      </c>
      <c r="AL18" s="150" t="str">
        <f t="shared" si="6"/>
        <v/>
      </c>
      <c r="AM18" s="151"/>
    </row>
    <row r="19" spans="1:39" s="152" customFormat="1" ht="16.95" customHeight="1">
      <c r="A19" s="71"/>
      <c r="B19" s="464"/>
      <c r="C19" s="465"/>
      <c r="D19" s="466"/>
      <c r="E19" s="454"/>
      <c r="F19" s="155"/>
      <c r="G19" s="153"/>
      <c r="H19" s="252"/>
      <c r="I19" s="245"/>
      <c r="J19" s="250"/>
      <c r="K19" s="245"/>
      <c r="L19" s="247"/>
      <c r="M19" s="155" t="str">
        <f>IF(A19="","",'1043Af Demande'!$B$23)</f>
        <v/>
      </c>
      <c r="N19" s="153"/>
      <c r="O19" s="154"/>
      <c r="P19" s="153"/>
      <c r="Q19" s="154"/>
      <c r="R19" s="153"/>
      <c r="S19" s="245"/>
      <c r="T19" s="247"/>
      <c r="U19" s="347"/>
      <c r="V19" s="348"/>
      <c r="W19" s="349"/>
      <c r="X19" s="56"/>
      <c r="Y19" s="146">
        <f t="shared" si="0"/>
        <v>0</v>
      </c>
      <c r="Z19" s="146">
        <f>IF('1043Ef Décompte'!D23="",0,1)</f>
        <v>0</v>
      </c>
      <c r="AA19" s="147" t="e">
        <f t="shared" si="1"/>
        <v>#VALUE!</v>
      </c>
      <c r="AB19" s="147">
        <f t="shared" si="2"/>
        <v>0</v>
      </c>
      <c r="AC19" s="148" t="str">
        <f t="shared" si="7"/>
        <v/>
      </c>
      <c r="AD19" s="147" t="str">
        <f t="shared" si="8"/>
        <v/>
      </c>
      <c r="AE19" s="147" t="str">
        <f t="shared" si="9"/>
        <v/>
      </c>
      <c r="AF19" s="147" t="str">
        <f t="shared" si="3"/>
        <v/>
      </c>
      <c r="AG19" s="147" t="str">
        <f t="shared" si="4"/>
        <v/>
      </c>
      <c r="AH19" s="149" t="str">
        <f t="shared" si="10"/>
        <v/>
      </c>
      <c r="AI19" s="150" t="str">
        <f t="shared" si="5"/>
        <v/>
      </c>
      <c r="AJ19" s="149" t="str">
        <f t="shared" si="11"/>
        <v/>
      </c>
      <c r="AK19" s="149" t="str">
        <f>IF(AH19&lt;AI19,Übersetzungstexte!A$184,"")</f>
        <v/>
      </c>
      <c r="AL19" s="150" t="str">
        <f t="shared" si="6"/>
        <v/>
      </c>
      <c r="AM19" s="151"/>
    </row>
    <row r="20" spans="1:39" s="152" customFormat="1" ht="16.95" customHeight="1">
      <c r="A20" s="71"/>
      <c r="B20" s="464"/>
      <c r="C20" s="465"/>
      <c r="D20" s="466"/>
      <c r="E20" s="454"/>
      <c r="F20" s="155"/>
      <c r="G20" s="153"/>
      <c r="H20" s="252"/>
      <c r="I20" s="245"/>
      <c r="J20" s="250"/>
      <c r="K20" s="245"/>
      <c r="L20" s="247"/>
      <c r="M20" s="155" t="str">
        <f>IF(A20="","",'1043Af Demande'!$B$23)</f>
        <v/>
      </c>
      <c r="N20" s="153"/>
      <c r="O20" s="154"/>
      <c r="P20" s="153"/>
      <c r="Q20" s="154"/>
      <c r="R20" s="153"/>
      <c r="S20" s="245"/>
      <c r="T20" s="247"/>
      <c r="U20" s="347"/>
      <c r="V20" s="348"/>
      <c r="W20" s="349"/>
      <c r="X20" s="56"/>
      <c r="Y20" s="146">
        <f t="shared" si="0"/>
        <v>0</v>
      </c>
      <c r="Z20" s="146">
        <f>IF('1043Ef Décompte'!D24="",0,1)</f>
        <v>0</v>
      </c>
      <c r="AA20" s="147" t="e">
        <f t="shared" si="1"/>
        <v>#VALUE!</v>
      </c>
      <c r="AB20" s="147">
        <f t="shared" si="2"/>
        <v>0</v>
      </c>
      <c r="AC20" s="148" t="str">
        <f t="shared" si="7"/>
        <v/>
      </c>
      <c r="AD20" s="147" t="str">
        <f t="shared" si="8"/>
        <v/>
      </c>
      <c r="AE20" s="147" t="str">
        <f t="shared" si="9"/>
        <v/>
      </c>
      <c r="AF20" s="147" t="str">
        <f t="shared" si="3"/>
        <v/>
      </c>
      <c r="AG20" s="147" t="str">
        <f t="shared" si="4"/>
        <v/>
      </c>
      <c r="AH20" s="149" t="str">
        <f t="shared" si="10"/>
        <v/>
      </c>
      <c r="AI20" s="150" t="str">
        <f t="shared" si="5"/>
        <v/>
      </c>
      <c r="AJ20" s="149" t="str">
        <f t="shared" si="11"/>
        <v/>
      </c>
      <c r="AK20" s="149" t="str">
        <f>IF(AH20&lt;AI20,Übersetzungstexte!A$184,"")</f>
        <v/>
      </c>
      <c r="AL20" s="150" t="str">
        <f t="shared" si="6"/>
        <v/>
      </c>
      <c r="AM20" s="151"/>
    </row>
    <row r="21" spans="1:39" s="152" customFormat="1" ht="16.95" customHeight="1">
      <c r="A21" s="71"/>
      <c r="B21" s="464"/>
      <c r="C21" s="465"/>
      <c r="D21" s="466"/>
      <c r="E21" s="454"/>
      <c r="F21" s="155"/>
      <c r="G21" s="153"/>
      <c r="H21" s="252"/>
      <c r="I21" s="245"/>
      <c r="J21" s="250"/>
      <c r="K21" s="245"/>
      <c r="L21" s="247"/>
      <c r="M21" s="155" t="str">
        <f>IF(A21="","",'1043Af Demande'!$B$23)</f>
        <v/>
      </c>
      <c r="N21" s="153"/>
      <c r="O21" s="154"/>
      <c r="P21" s="153"/>
      <c r="Q21" s="154"/>
      <c r="R21" s="153"/>
      <c r="S21" s="245"/>
      <c r="T21" s="247"/>
      <c r="U21" s="347"/>
      <c r="V21" s="348"/>
      <c r="W21" s="349"/>
      <c r="X21" s="56"/>
      <c r="Y21" s="146">
        <f t="shared" si="0"/>
        <v>0</v>
      </c>
      <c r="Z21" s="146">
        <f>IF('1043Ef Décompte'!D25="",0,1)</f>
        <v>0</v>
      </c>
      <c r="AA21" s="147" t="e">
        <f t="shared" si="1"/>
        <v>#VALUE!</v>
      </c>
      <c r="AB21" s="147">
        <f t="shared" si="2"/>
        <v>0</v>
      </c>
      <c r="AC21" s="148" t="str">
        <f t="shared" si="7"/>
        <v/>
      </c>
      <c r="AD21" s="147" t="str">
        <f t="shared" si="8"/>
        <v/>
      </c>
      <c r="AE21" s="147" t="str">
        <f t="shared" si="9"/>
        <v/>
      </c>
      <c r="AF21" s="147" t="str">
        <f t="shared" si="3"/>
        <v/>
      </c>
      <c r="AG21" s="147" t="str">
        <f t="shared" si="4"/>
        <v/>
      </c>
      <c r="AH21" s="149" t="str">
        <f t="shared" si="10"/>
        <v/>
      </c>
      <c r="AI21" s="150" t="str">
        <f t="shared" si="5"/>
        <v/>
      </c>
      <c r="AJ21" s="149" t="str">
        <f t="shared" si="11"/>
        <v/>
      </c>
      <c r="AK21" s="149" t="str">
        <f>IF(AH21&lt;AI21,Übersetzungstexte!A$184,"")</f>
        <v/>
      </c>
      <c r="AL21" s="150" t="str">
        <f t="shared" si="6"/>
        <v/>
      </c>
      <c r="AM21" s="151"/>
    </row>
    <row r="22" spans="1:39" s="152" customFormat="1" ht="16.95" customHeight="1">
      <c r="A22" s="71"/>
      <c r="B22" s="464"/>
      <c r="C22" s="465"/>
      <c r="D22" s="466"/>
      <c r="E22" s="454"/>
      <c r="F22" s="155"/>
      <c r="G22" s="153"/>
      <c r="H22" s="252"/>
      <c r="I22" s="245"/>
      <c r="J22" s="250"/>
      <c r="K22" s="245"/>
      <c r="L22" s="247"/>
      <c r="M22" s="155" t="str">
        <f>IF(A22="","",'1043Af Demande'!$B$23)</f>
        <v/>
      </c>
      <c r="N22" s="153"/>
      <c r="O22" s="154"/>
      <c r="P22" s="153"/>
      <c r="Q22" s="154"/>
      <c r="R22" s="153"/>
      <c r="S22" s="245"/>
      <c r="T22" s="247"/>
      <c r="U22" s="347"/>
      <c r="V22" s="348"/>
      <c r="W22" s="349"/>
      <c r="X22" s="56"/>
      <c r="Y22" s="146">
        <f t="shared" si="0"/>
        <v>0</v>
      </c>
      <c r="Z22" s="146">
        <f>IF('1043Ef Décompte'!D26="",0,1)</f>
        <v>0</v>
      </c>
      <c r="AA22" s="147" t="e">
        <f t="shared" si="1"/>
        <v>#VALUE!</v>
      </c>
      <c r="AB22" s="147">
        <f t="shared" si="2"/>
        <v>0</v>
      </c>
      <c r="AC22" s="148" t="str">
        <f t="shared" si="7"/>
        <v/>
      </c>
      <c r="AD22" s="147" t="str">
        <f t="shared" si="8"/>
        <v/>
      </c>
      <c r="AE22" s="147" t="str">
        <f t="shared" si="9"/>
        <v/>
      </c>
      <c r="AF22" s="147" t="str">
        <f t="shared" si="3"/>
        <v/>
      </c>
      <c r="AG22" s="147" t="str">
        <f t="shared" si="4"/>
        <v/>
      </c>
      <c r="AH22" s="149" t="str">
        <f t="shared" si="10"/>
        <v/>
      </c>
      <c r="AI22" s="150" t="str">
        <f t="shared" si="5"/>
        <v/>
      </c>
      <c r="AJ22" s="149" t="str">
        <f t="shared" si="11"/>
        <v/>
      </c>
      <c r="AK22" s="149" t="str">
        <f>IF(AH22&lt;AI22,Übersetzungstexte!A$184,"")</f>
        <v/>
      </c>
      <c r="AL22" s="150" t="str">
        <f t="shared" si="6"/>
        <v/>
      </c>
      <c r="AM22" s="151"/>
    </row>
    <row r="23" spans="1:39" s="152" customFormat="1" ht="16.95" customHeight="1">
      <c r="A23" s="71"/>
      <c r="B23" s="464"/>
      <c r="C23" s="465"/>
      <c r="D23" s="466"/>
      <c r="E23" s="454"/>
      <c r="F23" s="155"/>
      <c r="G23" s="153"/>
      <c r="H23" s="252"/>
      <c r="I23" s="245"/>
      <c r="J23" s="250"/>
      <c r="K23" s="245"/>
      <c r="L23" s="247"/>
      <c r="M23" s="155" t="str">
        <f>IF(A23="","",'1043Af Demande'!$B$23)</f>
        <v/>
      </c>
      <c r="N23" s="153"/>
      <c r="O23" s="154"/>
      <c r="P23" s="153"/>
      <c r="Q23" s="154"/>
      <c r="R23" s="153"/>
      <c r="S23" s="245"/>
      <c r="T23" s="247"/>
      <c r="U23" s="347"/>
      <c r="V23" s="348"/>
      <c r="W23" s="349"/>
      <c r="X23" s="56"/>
      <c r="Y23" s="146">
        <f t="shared" si="0"/>
        <v>0</v>
      </c>
      <c r="Z23" s="146">
        <f>IF('1043Ef Décompte'!D27="",0,1)</f>
        <v>0</v>
      </c>
      <c r="AA23" s="147" t="e">
        <f t="shared" si="1"/>
        <v>#VALUE!</v>
      </c>
      <c r="AB23" s="147">
        <f t="shared" si="2"/>
        <v>0</v>
      </c>
      <c r="AC23" s="148" t="str">
        <f t="shared" si="7"/>
        <v/>
      </c>
      <c r="AD23" s="147" t="str">
        <f t="shared" si="8"/>
        <v/>
      </c>
      <c r="AE23" s="147" t="str">
        <f t="shared" si="9"/>
        <v/>
      </c>
      <c r="AF23" s="147" t="str">
        <f t="shared" si="3"/>
        <v/>
      </c>
      <c r="AG23" s="147" t="str">
        <f t="shared" si="4"/>
        <v/>
      </c>
      <c r="AH23" s="149" t="str">
        <f t="shared" si="10"/>
        <v/>
      </c>
      <c r="AI23" s="150" t="str">
        <f t="shared" si="5"/>
        <v/>
      </c>
      <c r="AJ23" s="149" t="str">
        <f t="shared" si="11"/>
        <v/>
      </c>
      <c r="AK23" s="149" t="str">
        <f>IF(AH23&lt;AI23,Übersetzungstexte!A$184,"")</f>
        <v/>
      </c>
      <c r="AL23" s="150" t="str">
        <f t="shared" si="6"/>
        <v/>
      </c>
      <c r="AM23" s="151"/>
    </row>
    <row r="24" spans="1:39" s="152" customFormat="1" ht="16.95" customHeight="1">
      <c r="A24" s="71"/>
      <c r="B24" s="464"/>
      <c r="C24" s="465"/>
      <c r="D24" s="466"/>
      <c r="E24" s="454"/>
      <c r="F24" s="155"/>
      <c r="G24" s="153"/>
      <c r="H24" s="252"/>
      <c r="I24" s="245"/>
      <c r="J24" s="250"/>
      <c r="K24" s="245"/>
      <c r="L24" s="247"/>
      <c r="M24" s="155" t="str">
        <f>IF(A24="","",'1043Af Demande'!$B$23)</f>
        <v/>
      </c>
      <c r="N24" s="153"/>
      <c r="O24" s="154"/>
      <c r="P24" s="153"/>
      <c r="Q24" s="154"/>
      <c r="R24" s="153"/>
      <c r="S24" s="245"/>
      <c r="T24" s="247"/>
      <c r="U24" s="347"/>
      <c r="V24" s="348"/>
      <c r="W24" s="349"/>
      <c r="X24" s="56"/>
      <c r="Y24" s="146">
        <f t="shared" si="0"/>
        <v>0</v>
      </c>
      <c r="Z24" s="146">
        <f>IF('1043Ef Décompte'!D28="",0,1)</f>
        <v>0</v>
      </c>
      <c r="AA24" s="147" t="e">
        <f t="shared" si="1"/>
        <v>#VALUE!</v>
      </c>
      <c r="AB24" s="147">
        <f t="shared" si="2"/>
        <v>0</v>
      </c>
      <c r="AC24" s="148" t="str">
        <f t="shared" si="7"/>
        <v/>
      </c>
      <c r="AD24" s="147" t="str">
        <f t="shared" si="8"/>
        <v/>
      </c>
      <c r="AE24" s="147" t="str">
        <f t="shared" si="9"/>
        <v/>
      </c>
      <c r="AF24" s="147" t="str">
        <f t="shared" si="3"/>
        <v/>
      </c>
      <c r="AG24" s="147" t="str">
        <f t="shared" si="4"/>
        <v/>
      </c>
      <c r="AH24" s="149" t="str">
        <f t="shared" si="10"/>
        <v/>
      </c>
      <c r="AI24" s="150" t="str">
        <f t="shared" si="5"/>
        <v/>
      </c>
      <c r="AJ24" s="149" t="str">
        <f t="shared" si="11"/>
        <v/>
      </c>
      <c r="AK24" s="149" t="str">
        <f>IF(AH24&lt;AI24,Übersetzungstexte!A$184,"")</f>
        <v/>
      </c>
      <c r="AL24" s="150" t="str">
        <f t="shared" si="6"/>
        <v/>
      </c>
      <c r="AM24" s="151"/>
    </row>
    <row r="25" spans="1:39" s="152" customFormat="1" ht="16.95" customHeight="1">
      <c r="A25" s="71"/>
      <c r="B25" s="464"/>
      <c r="C25" s="465"/>
      <c r="D25" s="466"/>
      <c r="E25" s="454"/>
      <c r="F25" s="155"/>
      <c r="G25" s="153"/>
      <c r="H25" s="252"/>
      <c r="I25" s="245"/>
      <c r="J25" s="250"/>
      <c r="K25" s="245"/>
      <c r="L25" s="247"/>
      <c r="M25" s="155" t="str">
        <f>IF(A25="","",'1043Af Demande'!$B$23)</f>
        <v/>
      </c>
      <c r="N25" s="153"/>
      <c r="O25" s="154"/>
      <c r="P25" s="153"/>
      <c r="Q25" s="154"/>
      <c r="R25" s="153"/>
      <c r="S25" s="245"/>
      <c r="T25" s="247"/>
      <c r="U25" s="347"/>
      <c r="V25" s="348"/>
      <c r="W25" s="349"/>
      <c r="X25" s="56"/>
      <c r="Y25" s="146">
        <f t="shared" si="0"/>
        <v>0</v>
      </c>
      <c r="Z25" s="146">
        <f>IF('1043Ef Décompte'!D29="",0,1)</f>
        <v>0</v>
      </c>
      <c r="AA25" s="147" t="e">
        <f t="shared" si="1"/>
        <v>#VALUE!</v>
      </c>
      <c r="AB25" s="147">
        <f t="shared" si="2"/>
        <v>0</v>
      </c>
      <c r="AC25" s="148" t="str">
        <f t="shared" si="7"/>
        <v/>
      </c>
      <c r="AD25" s="147" t="str">
        <f t="shared" si="8"/>
        <v/>
      </c>
      <c r="AE25" s="147" t="str">
        <f t="shared" si="9"/>
        <v/>
      </c>
      <c r="AF25" s="147" t="str">
        <f t="shared" si="3"/>
        <v/>
      </c>
      <c r="AG25" s="147" t="str">
        <f t="shared" si="4"/>
        <v/>
      </c>
      <c r="AH25" s="149" t="str">
        <f t="shared" si="10"/>
        <v/>
      </c>
      <c r="AI25" s="150" t="str">
        <f t="shared" si="5"/>
        <v/>
      </c>
      <c r="AJ25" s="149" t="str">
        <f t="shared" si="11"/>
        <v/>
      </c>
      <c r="AK25" s="149" t="str">
        <f>IF(AH25&lt;AI25,Übersetzungstexte!A$184,"")</f>
        <v/>
      </c>
      <c r="AL25" s="150" t="str">
        <f t="shared" si="6"/>
        <v/>
      </c>
      <c r="AM25" s="151"/>
    </row>
    <row r="26" spans="1:39" s="152" customFormat="1" ht="16.95" customHeight="1">
      <c r="A26" s="71"/>
      <c r="B26" s="464"/>
      <c r="C26" s="465"/>
      <c r="D26" s="466"/>
      <c r="E26" s="454"/>
      <c r="F26" s="155"/>
      <c r="G26" s="153"/>
      <c r="H26" s="252"/>
      <c r="I26" s="245"/>
      <c r="J26" s="250"/>
      <c r="K26" s="245"/>
      <c r="L26" s="247"/>
      <c r="M26" s="155" t="str">
        <f>IF(A26="","",'1043Af Demande'!$B$23)</f>
        <v/>
      </c>
      <c r="N26" s="153"/>
      <c r="O26" s="154"/>
      <c r="P26" s="153"/>
      <c r="Q26" s="154"/>
      <c r="R26" s="153"/>
      <c r="S26" s="245"/>
      <c r="T26" s="247"/>
      <c r="U26" s="347"/>
      <c r="V26" s="348"/>
      <c r="W26" s="349"/>
      <c r="X26" s="56"/>
      <c r="Y26" s="146">
        <f t="shared" si="0"/>
        <v>0</v>
      </c>
      <c r="Z26" s="146">
        <f>IF('1043Ef Décompte'!D30="",0,1)</f>
        <v>0</v>
      </c>
      <c r="AA26" s="147" t="e">
        <f t="shared" si="1"/>
        <v>#VALUE!</v>
      </c>
      <c r="AB26" s="147">
        <f t="shared" si="2"/>
        <v>0</v>
      </c>
      <c r="AC26" s="148" t="str">
        <f t="shared" si="7"/>
        <v/>
      </c>
      <c r="AD26" s="147" t="str">
        <f t="shared" si="8"/>
        <v/>
      </c>
      <c r="AE26" s="147" t="str">
        <f t="shared" si="9"/>
        <v/>
      </c>
      <c r="AF26" s="147" t="str">
        <f t="shared" si="3"/>
        <v/>
      </c>
      <c r="AG26" s="147" t="str">
        <f t="shared" si="4"/>
        <v/>
      </c>
      <c r="AH26" s="149" t="str">
        <f t="shared" si="10"/>
        <v/>
      </c>
      <c r="AI26" s="150" t="str">
        <f t="shared" si="5"/>
        <v/>
      </c>
      <c r="AJ26" s="149" t="str">
        <f t="shared" si="11"/>
        <v/>
      </c>
      <c r="AK26" s="149" t="str">
        <f>IF(AH26&lt;AI26,Übersetzungstexte!A$184,"")</f>
        <v/>
      </c>
      <c r="AL26" s="150" t="str">
        <f t="shared" si="6"/>
        <v/>
      </c>
      <c r="AM26" s="151"/>
    </row>
    <row r="27" spans="1:39" s="152" customFormat="1" ht="16.95" customHeight="1">
      <c r="A27" s="71"/>
      <c r="B27" s="464"/>
      <c r="C27" s="465"/>
      <c r="D27" s="466"/>
      <c r="E27" s="454"/>
      <c r="F27" s="155"/>
      <c r="G27" s="153"/>
      <c r="H27" s="252"/>
      <c r="I27" s="245"/>
      <c r="J27" s="250"/>
      <c r="K27" s="245"/>
      <c r="L27" s="247"/>
      <c r="M27" s="155" t="str">
        <f>IF(A27="","",'1043Af Demande'!$B$23)</f>
        <v/>
      </c>
      <c r="N27" s="153"/>
      <c r="O27" s="154"/>
      <c r="P27" s="153"/>
      <c r="Q27" s="154"/>
      <c r="R27" s="153"/>
      <c r="S27" s="245"/>
      <c r="T27" s="247"/>
      <c r="U27" s="347"/>
      <c r="V27" s="348"/>
      <c r="W27" s="349"/>
      <c r="X27" s="56"/>
      <c r="Y27" s="146">
        <f t="shared" si="0"/>
        <v>0</v>
      </c>
      <c r="Z27" s="146">
        <f>IF('1043Ef Décompte'!D31="",0,1)</f>
        <v>0</v>
      </c>
      <c r="AA27" s="147" t="e">
        <f t="shared" si="1"/>
        <v>#VALUE!</v>
      </c>
      <c r="AB27" s="147">
        <f t="shared" si="2"/>
        <v>0</v>
      </c>
      <c r="AC27" s="148" t="str">
        <f t="shared" si="7"/>
        <v/>
      </c>
      <c r="AD27" s="147" t="str">
        <f t="shared" si="8"/>
        <v/>
      </c>
      <c r="AE27" s="147" t="str">
        <f t="shared" si="9"/>
        <v/>
      </c>
      <c r="AF27" s="147" t="str">
        <f t="shared" si="3"/>
        <v/>
      </c>
      <c r="AG27" s="147" t="str">
        <f t="shared" si="4"/>
        <v/>
      </c>
      <c r="AH27" s="149" t="str">
        <f t="shared" si="10"/>
        <v/>
      </c>
      <c r="AI27" s="150" t="str">
        <f t="shared" si="5"/>
        <v/>
      </c>
      <c r="AJ27" s="149" t="str">
        <f t="shared" si="11"/>
        <v/>
      </c>
      <c r="AK27" s="149" t="str">
        <f>IF(AH27&lt;AI27,Übersetzungstexte!A$184,"")</f>
        <v/>
      </c>
      <c r="AL27" s="150" t="str">
        <f t="shared" si="6"/>
        <v/>
      </c>
      <c r="AM27" s="151"/>
    </row>
    <row r="28" spans="1:39" s="152" customFormat="1" ht="16.95" customHeight="1">
      <c r="A28" s="71"/>
      <c r="B28" s="464"/>
      <c r="C28" s="465"/>
      <c r="D28" s="466"/>
      <c r="E28" s="454"/>
      <c r="F28" s="155"/>
      <c r="G28" s="153"/>
      <c r="H28" s="252"/>
      <c r="I28" s="245"/>
      <c r="J28" s="250"/>
      <c r="K28" s="245"/>
      <c r="L28" s="247"/>
      <c r="M28" s="155" t="str">
        <f>IF(A28="","",'1043Af Demande'!$B$23)</f>
        <v/>
      </c>
      <c r="N28" s="153"/>
      <c r="O28" s="154"/>
      <c r="P28" s="153"/>
      <c r="Q28" s="154"/>
      <c r="R28" s="153"/>
      <c r="S28" s="245"/>
      <c r="T28" s="247"/>
      <c r="U28" s="347"/>
      <c r="V28" s="348"/>
      <c r="W28" s="349"/>
      <c r="X28" s="56"/>
      <c r="Y28" s="146">
        <f t="shared" si="0"/>
        <v>0</v>
      </c>
      <c r="Z28" s="146">
        <f>IF('1043Ef Décompte'!D32="",0,1)</f>
        <v>0</v>
      </c>
      <c r="AA28" s="147" t="e">
        <f t="shared" si="1"/>
        <v>#VALUE!</v>
      </c>
      <c r="AB28" s="147">
        <f t="shared" si="2"/>
        <v>0</v>
      </c>
      <c r="AC28" s="148" t="str">
        <f t="shared" si="7"/>
        <v/>
      </c>
      <c r="AD28" s="147" t="str">
        <f t="shared" si="8"/>
        <v/>
      </c>
      <c r="AE28" s="147" t="str">
        <f t="shared" si="9"/>
        <v/>
      </c>
      <c r="AF28" s="147" t="str">
        <f t="shared" si="3"/>
        <v/>
      </c>
      <c r="AG28" s="147" t="str">
        <f t="shared" si="4"/>
        <v/>
      </c>
      <c r="AH28" s="149" t="str">
        <f t="shared" si="10"/>
        <v/>
      </c>
      <c r="AI28" s="150" t="str">
        <f t="shared" si="5"/>
        <v/>
      </c>
      <c r="AJ28" s="149" t="str">
        <f t="shared" si="11"/>
        <v/>
      </c>
      <c r="AK28" s="149" t="str">
        <f>IF(AH28&lt;AI28,Übersetzungstexte!A$184,"")</f>
        <v/>
      </c>
      <c r="AL28" s="150" t="str">
        <f t="shared" si="6"/>
        <v/>
      </c>
      <c r="AM28" s="151"/>
    </row>
    <row r="29" spans="1:39" s="152" customFormat="1" ht="16.95" customHeight="1">
      <c r="A29" s="71"/>
      <c r="B29" s="464"/>
      <c r="C29" s="465"/>
      <c r="D29" s="466"/>
      <c r="E29" s="454"/>
      <c r="F29" s="155"/>
      <c r="G29" s="153"/>
      <c r="H29" s="252"/>
      <c r="I29" s="245"/>
      <c r="J29" s="250"/>
      <c r="K29" s="245"/>
      <c r="L29" s="247"/>
      <c r="M29" s="155" t="str">
        <f>IF(A29="","",'1043Af Demande'!$B$23)</f>
        <v/>
      </c>
      <c r="N29" s="153"/>
      <c r="O29" s="154"/>
      <c r="P29" s="153"/>
      <c r="Q29" s="154"/>
      <c r="R29" s="153"/>
      <c r="S29" s="245"/>
      <c r="T29" s="247"/>
      <c r="U29" s="347"/>
      <c r="V29" s="348"/>
      <c r="W29" s="349"/>
      <c r="X29" s="56"/>
      <c r="Y29" s="146">
        <f t="shared" si="0"/>
        <v>0</v>
      </c>
      <c r="Z29" s="146">
        <f>IF('1043Ef Décompte'!D33="",0,1)</f>
        <v>0</v>
      </c>
      <c r="AA29" s="147" t="e">
        <f t="shared" si="1"/>
        <v>#VALUE!</v>
      </c>
      <c r="AB29" s="147">
        <f t="shared" si="2"/>
        <v>0</v>
      </c>
      <c r="AC29" s="148" t="str">
        <f t="shared" si="7"/>
        <v/>
      </c>
      <c r="AD29" s="147" t="str">
        <f t="shared" si="8"/>
        <v/>
      </c>
      <c r="AE29" s="147" t="str">
        <f t="shared" si="9"/>
        <v/>
      </c>
      <c r="AF29" s="147" t="str">
        <f t="shared" si="3"/>
        <v/>
      </c>
      <c r="AG29" s="147" t="str">
        <f t="shared" si="4"/>
        <v/>
      </c>
      <c r="AH29" s="149" t="str">
        <f t="shared" si="10"/>
        <v/>
      </c>
      <c r="AI29" s="150" t="str">
        <f t="shared" si="5"/>
        <v/>
      </c>
      <c r="AJ29" s="149" t="str">
        <f t="shared" si="11"/>
        <v/>
      </c>
      <c r="AK29" s="149" t="str">
        <f>IF(AH29&lt;AI29,Übersetzungstexte!A$184,"")</f>
        <v/>
      </c>
      <c r="AL29" s="150" t="str">
        <f t="shared" si="6"/>
        <v/>
      </c>
      <c r="AM29" s="151"/>
    </row>
    <row r="30" spans="1:39" s="152" customFormat="1" ht="16.95" customHeight="1">
      <c r="A30" s="71"/>
      <c r="B30" s="464"/>
      <c r="C30" s="465"/>
      <c r="D30" s="466"/>
      <c r="E30" s="454"/>
      <c r="F30" s="155"/>
      <c r="G30" s="153"/>
      <c r="H30" s="252"/>
      <c r="I30" s="245"/>
      <c r="J30" s="250"/>
      <c r="K30" s="245"/>
      <c r="L30" s="247"/>
      <c r="M30" s="155" t="str">
        <f>IF(A30="","",'1043Af Demande'!$B$23)</f>
        <v/>
      </c>
      <c r="N30" s="153"/>
      <c r="O30" s="154"/>
      <c r="P30" s="153"/>
      <c r="Q30" s="154"/>
      <c r="R30" s="153"/>
      <c r="S30" s="245"/>
      <c r="T30" s="247"/>
      <c r="U30" s="347"/>
      <c r="V30" s="348"/>
      <c r="W30" s="349"/>
      <c r="X30" s="56"/>
      <c r="Y30" s="146">
        <f t="shared" si="0"/>
        <v>0</v>
      </c>
      <c r="Z30" s="146">
        <f>IF('1043Ef Décompte'!D34="",0,1)</f>
        <v>0</v>
      </c>
      <c r="AA30" s="147" t="e">
        <f t="shared" si="1"/>
        <v>#VALUE!</v>
      </c>
      <c r="AB30" s="147">
        <f t="shared" si="2"/>
        <v>0</v>
      </c>
      <c r="AC30" s="148" t="str">
        <f t="shared" si="7"/>
        <v/>
      </c>
      <c r="AD30" s="147" t="str">
        <f t="shared" si="8"/>
        <v/>
      </c>
      <c r="AE30" s="147" t="str">
        <f t="shared" si="9"/>
        <v/>
      </c>
      <c r="AF30" s="147" t="str">
        <f t="shared" si="3"/>
        <v/>
      </c>
      <c r="AG30" s="147" t="str">
        <f t="shared" si="4"/>
        <v/>
      </c>
      <c r="AH30" s="149" t="str">
        <f t="shared" si="10"/>
        <v/>
      </c>
      <c r="AI30" s="150" t="str">
        <f t="shared" si="5"/>
        <v/>
      </c>
      <c r="AJ30" s="149" t="str">
        <f t="shared" si="11"/>
        <v/>
      </c>
      <c r="AK30" s="149" t="str">
        <f>IF(AH30&lt;AI30,Übersetzungstexte!A$184,"")</f>
        <v/>
      </c>
      <c r="AL30" s="150" t="str">
        <f t="shared" si="6"/>
        <v/>
      </c>
      <c r="AM30" s="151"/>
    </row>
    <row r="31" spans="1:39" s="152" customFormat="1" ht="16.95" customHeight="1">
      <c r="A31" s="71"/>
      <c r="B31" s="464"/>
      <c r="C31" s="465"/>
      <c r="D31" s="466"/>
      <c r="E31" s="454"/>
      <c r="F31" s="155"/>
      <c r="G31" s="153"/>
      <c r="H31" s="252"/>
      <c r="I31" s="245"/>
      <c r="J31" s="250"/>
      <c r="K31" s="245"/>
      <c r="L31" s="247"/>
      <c r="M31" s="155" t="str">
        <f>IF(A31="","",'1043Af Demande'!$B$23)</f>
        <v/>
      </c>
      <c r="N31" s="153"/>
      <c r="O31" s="154"/>
      <c r="P31" s="153"/>
      <c r="Q31" s="154"/>
      <c r="R31" s="153"/>
      <c r="S31" s="245"/>
      <c r="T31" s="247"/>
      <c r="U31" s="347"/>
      <c r="V31" s="348"/>
      <c r="W31" s="349"/>
      <c r="X31" s="56"/>
      <c r="Y31" s="146">
        <f t="shared" si="0"/>
        <v>0</v>
      </c>
      <c r="Z31" s="146">
        <f>IF('1043Ef Décompte'!D35="",0,1)</f>
        <v>0</v>
      </c>
      <c r="AA31" s="147" t="e">
        <f t="shared" si="1"/>
        <v>#VALUE!</v>
      </c>
      <c r="AB31" s="147">
        <f t="shared" si="2"/>
        <v>0</v>
      </c>
      <c r="AC31" s="148" t="str">
        <f t="shared" si="7"/>
        <v/>
      </c>
      <c r="AD31" s="147" t="str">
        <f t="shared" si="8"/>
        <v/>
      </c>
      <c r="AE31" s="147" t="str">
        <f t="shared" si="9"/>
        <v/>
      </c>
      <c r="AF31" s="147" t="str">
        <f t="shared" si="3"/>
        <v/>
      </c>
      <c r="AG31" s="147" t="str">
        <f t="shared" si="4"/>
        <v/>
      </c>
      <c r="AH31" s="149" t="str">
        <f t="shared" si="10"/>
        <v/>
      </c>
      <c r="AI31" s="150" t="str">
        <f t="shared" si="5"/>
        <v/>
      </c>
      <c r="AJ31" s="149" t="str">
        <f t="shared" si="11"/>
        <v/>
      </c>
      <c r="AK31" s="149" t="str">
        <f>IF(AH31&lt;AI31,Übersetzungstexte!A$184,"")</f>
        <v/>
      </c>
      <c r="AL31" s="150" t="str">
        <f t="shared" si="6"/>
        <v/>
      </c>
      <c r="AM31" s="151"/>
    </row>
    <row r="32" spans="1:39" s="152" customFormat="1" ht="16.95" customHeight="1">
      <c r="A32" s="71"/>
      <c r="B32" s="464"/>
      <c r="C32" s="465"/>
      <c r="D32" s="466"/>
      <c r="E32" s="454"/>
      <c r="F32" s="155"/>
      <c r="G32" s="153"/>
      <c r="H32" s="252"/>
      <c r="I32" s="245"/>
      <c r="J32" s="250"/>
      <c r="K32" s="245"/>
      <c r="L32" s="247"/>
      <c r="M32" s="155" t="str">
        <f>IF(A32="","",'1043Af Demande'!$B$23)</f>
        <v/>
      </c>
      <c r="N32" s="153"/>
      <c r="O32" s="154"/>
      <c r="P32" s="153"/>
      <c r="Q32" s="154"/>
      <c r="R32" s="153"/>
      <c r="S32" s="245"/>
      <c r="T32" s="247"/>
      <c r="U32" s="347"/>
      <c r="V32" s="348"/>
      <c r="W32" s="349"/>
      <c r="X32" s="56"/>
      <c r="Y32" s="146">
        <f t="shared" si="0"/>
        <v>0</v>
      </c>
      <c r="Z32" s="146">
        <f>IF('1043Ef Décompte'!D36="",0,1)</f>
        <v>0</v>
      </c>
      <c r="AA32" s="147" t="e">
        <f t="shared" si="1"/>
        <v>#VALUE!</v>
      </c>
      <c r="AB32" s="147">
        <f t="shared" si="2"/>
        <v>0</v>
      </c>
      <c r="AC32" s="148" t="str">
        <f t="shared" si="7"/>
        <v/>
      </c>
      <c r="AD32" s="147" t="str">
        <f t="shared" si="8"/>
        <v/>
      </c>
      <c r="AE32" s="147" t="str">
        <f t="shared" si="9"/>
        <v/>
      </c>
      <c r="AF32" s="147" t="str">
        <f t="shared" si="3"/>
        <v/>
      </c>
      <c r="AG32" s="147" t="str">
        <f t="shared" si="4"/>
        <v/>
      </c>
      <c r="AH32" s="149" t="str">
        <f t="shared" si="10"/>
        <v/>
      </c>
      <c r="AI32" s="150" t="str">
        <f t="shared" si="5"/>
        <v/>
      </c>
      <c r="AJ32" s="149" t="str">
        <f t="shared" si="11"/>
        <v/>
      </c>
      <c r="AK32" s="149" t="str">
        <f>IF(AH32&lt;AI32,Übersetzungstexte!A$184,"")</f>
        <v/>
      </c>
      <c r="AL32" s="150" t="str">
        <f t="shared" si="6"/>
        <v/>
      </c>
      <c r="AM32" s="151"/>
    </row>
    <row r="33" spans="1:39" s="152" customFormat="1" ht="16.95" customHeight="1">
      <c r="A33" s="71"/>
      <c r="B33" s="464"/>
      <c r="C33" s="465"/>
      <c r="D33" s="466"/>
      <c r="E33" s="454"/>
      <c r="F33" s="155"/>
      <c r="G33" s="153"/>
      <c r="H33" s="252"/>
      <c r="I33" s="245"/>
      <c r="J33" s="250"/>
      <c r="K33" s="245"/>
      <c r="L33" s="247"/>
      <c r="M33" s="155" t="str">
        <f>IF(A33="","",'1043Af Demande'!$B$23)</f>
        <v/>
      </c>
      <c r="N33" s="153"/>
      <c r="O33" s="154"/>
      <c r="P33" s="153"/>
      <c r="Q33" s="154"/>
      <c r="R33" s="153"/>
      <c r="S33" s="245"/>
      <c r="T33" s="247"/>
      <c r="U33" s="347"/>
      <c r="V33" s="348"/>
      <c r="W33" s="349"/>
      <c r="X33" s="56"/>
      <c r="Y33" s="146">
        <f t="shared" si="0"/>
        <v>0</v>
      </c>
      <c r="Z33" s="146">
        <f>IF('1043Ef Décompte'!D37="",0,1)</f>
        <v>0</v>
      </c>
      <c r="AA33" s="147" t="e">
        <f t="shared" si="1"/>
        <v>#VALUE!</v>
      </c>
      <c r="AB33" s="147">
        <f t="shared" si="2"/>
        <v>0</v>
      </c>
      <c r="AC33" s="148" t="str">
        <f t="shared" si="7"/>
        <v/>
      </c>
      <c r="AD33" s="147" t="str">
        <f t="shared" si="8"/>
        <v/>
      </c>
      <c r="AE33" s="147" t="str">
        <f t="shared" si="9"/>
        <v/>
      </c>
      <c r="AF33" s="147" t="str">
        <f t="shared" si="3"/>
        <v/>
      </c>
      <c r="AG33" s="147" t="str">
        <f t="shared" si="4"/>
        <v/>
      </c>
      <c r="AH33" s="149" t="str">
        <f t="shared" si="10"/>
        <v/>
      </c>
      <c r="AI33" s="150" t="str">
        <f t="shared" si="5"/>
        <v/>
      </c>
      <c r="AJ33" s="149" t="str">
        <f t="shared" si="11"/>
        <v/>
      </c>
      <c r="AK33" s="149" t="str">
        <f>IF(AH33&lt;AI33,Übersetzungstexte!A$184,"")</f>
        <v/>
      </c>
      <c r="AL33" s="150" t="str">
        <f t="shared" si="6"/>
        <v/>
      </c>
      <c r="AM33" s="151"/>
    </row>
    <row r="34" spans="1:39" s="152" customFormat="1" ht="16.95" customHeight="1">
      <c r="A34" s="71"/>
      <c r="B34" s="464"/>
      <c r="C34" s="465"/>
      <c r="D34" s="466"/>
      <c r="E34" s="454"/>
      <c r="F34" s="155"/>
      <c r="G34" s="153"/>
      <c r="H34" s="252"/>
      <c r="I34" s="245"/>
      <c r="J34" s="250"/>
      <c r="K34" s="245"/>
      <c r="L34" s="247"/>
      <c r="M34" s="155" t="str">
        <f>IF(A34="","",'1043Af Demande'!$B$23)</f>
        <v/>
      </c>
      <c r="N34" s="153"/>
      <c r="O34" s="154"/>
      <c r="P34" s="153"/>
      <c r="Q34" s="154"/>
      <c r="R34" s="153"/>
      <c r="S34" s="245"/>
      <c r="T34" s="247"/>
      <c r="U34" s="347"/>
      <c r="V34" s="348"/>
      <c r="W34" s="349"/>
      <c r="X34" s="56"/>
      <c r="Y34" s="146">
        <f t="shared" si="0"/>
        <v>0</v>
      </c>
      <c r="Z34" s="146">
        <f>IF('1043Ef Décompte'!D38="",0,1)</f>
        <v>0</v>
      </c>
      <c r="AA34" s="147" t="e">
        <f t="shared" si="1"/>
        <v>#VALUE!</v>
      </c>
      <c r="AB34" s="147">
        <f t="shared" si="2"/>
        <v>0</v>
      </c>
      <c r="AC34" s="148" t="str">
        <f t="shared" si="7"/>
        <v/>
      </c>
      <c r="AD34" s="147" t="str">
        <f t="shared" si="8"/>
        <v/>
      </c>
      <c r="AE34" s="147" t="str">
        <f t="shared" si="9"/>
        <v/>
      </c>
      <c r="AF34" s="147" t="str">
        <f t="shared" si="3"/>
        <v/>
      </c>
      <c r="AG34" s="147" t="str">
        <f t="shared" si="4"/>
        <v/>
      </c>
      <c r="AH34" s="149" t="str">
        <f t="shared" si="10"/>
        <v/>
      </c>
      <c r="AI34" s="150" t="str">
        <f t="shared" si="5"/>
        <v/>
      </c>
      <c r="AJ34" s="149" t="str">
        <f t="shared" si="11"/>
        <v/>
      </c>
      <c r="AK34" s="149" t="str">
        <f>IF(AH34&lt;AI34,Übersetzungstexte!A$184,"")</f>
        <v/>
      </c>
      <c r="AL34" s="150" t="str">
        <f t="shared" si="6"/>
        <v/>
      </c>
      <c r="AM34" s="151"/>
    </row>
    <row r="35" spans="1:39" s="152" customFormat="1" ht="16.95" customHeight="1">
      <c r="A35" s="71"/>
      <c r="B35" s="464"/>
      <c r="C35" s="465"/>
      <c r="D35" s="466"/>
      <c r="E35" s="454"/>
      <c r="F35" s="155"/>
      <c r="G35" s="153"/>
      <c r="H35" s="252"/>
      <c r="I35" s="245"/>
      <c r="J35" s="250"/>
      <c r="K35" s="245"/>
      <c r="L35" s="247"/>
      <c r="M35" s="155" t="str">
        <f>IF(A35="","",'1043Af Demande'!$B$23)</f>
        <v/>
      </c>
      <c r="N35" s="153"/>
      <c r="O35" s="154"/>
      <c r="P35" s="153"/>
      <c r="Q35" s="154"/>
      <c r="R35" s="153"/>
      <c r="S35" s="245"/>
      <c r="T35" s="247"/>
      <c r="U35" s="347"/>
      <c r="V35" s="348"/>
      <c r="W35" s="349"/>
      <c r="X35" s="56"/>
      <c r="Y35" s="146">
        <f t="shared" si="0"/>
        <v>0</v>
      </c>
      <c r="Z35" s="146">
        <f>IF('1043Ef Décompte'!D39="",0,1)</f>
        <v>0</v>
      </c>
      <c r="AA35" s="147" t="e">
        <f t="shared" si="1"/>
        <v>#VALUE!</v>
      </c>
      <c r="AB35" s="147">
        <f t="shared" si="2"/>
        <v>0</v>
      </c>
      <c r="AC35" s="148" t="str">
        <f t="shared" si="7"/>
        <v/>
      </c>
      <c r="AD35" s="147" t="str">
        <f t="shared" si="8"/>
        <v/>
      </c>
      <c r="AE35" s="147" t="str">
        <f t="shared" si="9"/>
        <v/>
      </c>
      <c r="AF35" s="147" t="str">
        <f t="shared" si="3"/>
        <v/>
      </c>
      <c r="AG35" s="147" t="str">
        <f t="shared" si="4"/>
        <v/>
      </c>
      <c r="AH35" s="149" t="str">
        <f t="shared" si="10"/>
        <v/>
      </c>
      <c r="AI35" s="150" t="str">
        <f t="shared" si="5"/>
        <v/>
      </c>
      <c r="AJ35" s="149" t="str">
        <f t="shared" si="11"/>
        <v/>
      </c>
      <c r="AK35" s="149" t="str">
        <f>IF(AH35&lt;AI35,Übersetzungstexte!A$184,"")</f>
        <v/>
      </c>
      <c r="AL35" s="150" t="str">
        <f t="shared" si="6"/>
        <v/>
      </c>
      <c r="AM35" s="151"/>
    </row>
    <row r="36" spans="1:39" s="152" customFormat="1" ht="16.95" customHeight="1">
      <c r="A36" s="71"/>
      <c r="B36" s="464"/>
      <c r="C36" s="465"/>
      <c r="D36" s="466"/>
      <c r="E36" s="454"/>
      <c r="F36" s="155"/>
      <c r="G36" s="153"/>
      <c r="H36" s="252"/>
      <c r="I36" s="245"/>
      <c r="J36" s="250"/>
      <c r="K36" s="245"/>
      <c r="L36" s="247"/>
      <c r="M36" s="155" t="str">
        <f>IF(A36="","",'1043Af Demande'!$B$23)</f>
        <v/>
      </c>
      <c r="N36" s="153"/>
      <c r="O36" s="154"/>
      <c r="P36" s="153"/>
      <c r="Q36" s="154"/>
      <c r="R36" s="153"/>
      <c r="S36" s="245"/>
      <c r="T36" s="247"/>
      <c r="U36" s="347"/>
      <c r="V36" s="348"/>
      <c r="W36" s="349"/>
      <c r="X36" s="56"/>
      <c r="Y36" s="146">
        <f t="shared" si="0"/>
        <v>0</v>
      </c>
      <c r="Z36" s="146">
        <f>IF('1043Ef Décompte'!D40="",0,1)</f>
        <v>0</v>
      </c>
      <c r="AA36" s="147" t="e">
        <f t="shared" si="1"/>
        <v>#VALUE!</v>
      </c>
      <c r="AB36" s="147">
        <f t="shared" si="2"/>
        <v>0</v>
      </c>
      <c r="AC36" s="148" t="str">
        <f t="shared" si="7"/>
        <v/>
      </c>
      <c r="AD36" s="147" t="str">
        <f t="shared" si="8"/>
        <v/>
      </c>
      <c r="AE36" s="147" t="str">
        <f t="shared" si="9"/>
        <v/>
      </c>
      <c r="AF36" s="147" t="str">
        <f t="shared" si="3"/>
        <v/>
      </c>
      <c r="AG36" s="147" t="str">
        <f t="shared" si="4"/>
        <v/>
      </c>
      <c r="AH36" s="149" t="str">
        <f t="shared" si="10"/>
        <v/>
      </c>
      <c r="AI36" s="150" t="str">
        <f t="shared" si="5"/>
        <v/>
      </c>
      <c r="AJ36" s="149" t="str">
        <f t="shared" si="11"/>
        <v/>
      </c>
      <c r="AK36" s="149" t="str">
        <f>IF(AH36&lt;AI36,Übersetzungstexte!A$184,"")</f>
        <v/>
      </c>
      <c r="AL36" s="150" t="str">
        <f t="shared" si="6"/>
        <v/>
      </c>
      <c r="AM36" s="151"/>
    </row>
    <row r="37" spans="1:39" s="152" customFormat="1" ht="16.95" customHeight="1">
      <c r="A37" s="71"/>
      <c r="B37" s="464"/>
      <c r="C37" s="465"/>
      <c r="D37" s="466"/>
      <c r="E37" s="454"/>
      <c r="F37" s="155"/>
      <c r="G37" s="153"/>
      <c r="H37" s="252"/>
      <c r="I37" s="245"/>
      <c r="J37" s="250"/>
      <c r="K37" s="245"/>
      <c r="L37" s="247"/>
      <c r="M37" s="155" t="str">
        <f>IF(A37="","",'1043Af Demande'!$B$23)</f>
        <v/>
      </c>
      <c r="N37" s="153"/>
      <c r="O37" s="154"/>
      <c r="P37" s="153"/>
      <c r="Q37" s="154"/>
      <c r="R37" s="153"/>
      <c r="S37" s="245"/>
      <c r="T37" s="247"/>
      <c r="U37" s="347"/>
      <c r="V37" s="348"/>
      <c r="W37" s="349"/>
      <c r="X37" s="56"/>
      <c r="Y37" s="146">
        <f t="shared" si="0"/>
        <v>0</v>
      </c>
      <c r="Z37" s="146">
        <f>IF('1043Ef Décompte'!D41="",0,1)</f>
        <v>0</v>
      </c>
      <c r="AA37" s="147" t="e">
        <f t="shared" si="1"/>
        <v>#VALUE!</v>
      </c>
      <c r="AB37" s="147">
        <f t="shared" si="2"/>
        <v>0</v>
      </c>
      <c r="AC37" s="148" t="str">
        <f t="shared" si="7"/>
        <v/>
      </c>
      <c r="AD37" s="147" t="str">
        <f t="shared" si="8"/>
        <v/>
      </c>
      <c r="AE37" s="147" t="str">
        <f t="shared" si="9"/>
        <v/>
      </c>
      <c r="AF37" s="147" t="str">
        <f t="shared" si="3"/>
        <v/>
      </c>
      <c r="AG37" s="147" t="str">
        <f t="shared" si="4"/>
        <v/>
      </c>
      <c r="AH37" s="149" t="str">
        <f t="shared" si="10"/>
        <v/>
      </c>
      <c r="AI37" s="150" t="str">
        <f t="shared" si="5"/>
        <v/>
      </c>
      <c r="AJ37" s="149" t="str">
        <f t="shared" si="11"/>
        <v/>
      </c>
      <c r="AK37" s="149" t="str">
        <f>IF(AH37&lt;AI37,Übersetzungstexte!A$184,"")</f>
        <v/>
      </c>
      <c r="AL37" s="150" t="str">
        <f t="shared" si="6"/>
        <v/>
      </c>
      <c r="AM37" s="151"/>
    </row>
    <row r="38" spans="1:39" s="152" customFormat="1" ht="16.95" customHeight="1">
      <c r="A38" s="71"/>
      <c r="B38" s="464"/>
      <c r="C38" s="465"/>
      <c r="D38" s="466"/>
      <c r="E38" s="454"/>
      <c r="F38" s="155"/>
      <c r="G38" s="153"/>
      <c r="H38" s="252"/>
      <c r="I38" s="245"/>
      <c r="J38" s="250"/>
      <c r="K38" s="245"/>
      <c r="L38" s="247"/>
      <c r="M38" s="155" t="str">
        <f>IF(A38="","",'1043Af Demande'!$B$23)</f>
        <v/>
      </c>
      <c r="N38" s="153"/>
      <c r="O38" s="154"/>
      <c r="P38" s="153"/>
      <c r="Q38" s="154"/>
      <c r="R38" s="153"/>
      <c r="S38" s="245"/>
      <c r="T38" s="247"/>
      <c r="U38" s="347"/>
      <c r="V38" s="348"/>
      <c r="W38" s="349"/>
      <c r="X38" s="56"/>
      <c r="Y38" s="146">
        <f t="shared" si="0"/>
        <v>0</v>
      </c>
      <c r="Z38" s="146">
        <f>IF('1043Ef Décompte'!D42="",0,1)</f>
        <v>0</v>
      </c>
      <c r="AA38" s="147" t="e">
        <f t="shared" si="1"/>
        <v>#VALUE!</v>
      </c>
      <c r="AB38" s="147">
        <f t="shared" si="2"/>
        <v>0</v>
      </c>
      <c r="AC38" s="148" t="str">
        <f t="shared" si="7"/>
        <v/>
      </c>
      <c r="AD38" s="147" t="str">
        <f t="shared" si="8"/>
        <v/>
      </c>
      <c r="AE38" s="147" t="str">
        <f t="shared" si="9"/>
        <v/>
      </c>
      <c r="AF38" s="147" t="str">
        <f t="shared" si="3"/>
        <v/>
      </c>
      <c r="AG38" s="147" t="str">
        <f t="shared" si="4"/>
        <v/>
      </c>
      <c r="AH38" s="149" t="str">
        <f t="shared" si="10"/>
        <v/>
      </c>
      <c r="AI38" s="150" t="str">
        <f t="shared" si="5"/>
        <v/>
      </c>
      <c r="AJ38" s="149" t="str">
        <f t="shared" si="11"/>
        <v/>
      </c>
      <c r="AK38" s="149" t="str">
        <f>IF(AH38&lt;AI38,Übersetzungstexte!A$184,"")</f>
        <v/>
      </c>
      <c r="AL38" s="150" t="str">
        <f t="shared" si="6"/>
        <v/>
      </c>
      <c r="AM38" s="151"/>
    </row>
    <row r="39" spans="1:39" s="152" customFormat="1" ht="16.95" customHeight="1">
      <c r="A39" s="71"/>
      <c r="B39" s="464"/>
      <c r="C39" s="465"/>
      <c r="D39" s="466"/>
      <c r="E39" s="454"/>
      <c r="F39" s="155"/>
      <c r="G39" s="153"/>
      <c r="H39" s="252"/>
      <c r="I39" s="245"/>
      <c r="J39" s="250"/>
      <c r="K39" s="245"/>
      <c r="L39" s="247"/>
      <c r="M39" s="155" t="str">
        <f>IF(A39="","",'1043Af Demande'!$B$23)</f>
        <v/>
      </c>
      <c r="N39" s="153"/>
      <c r="O39" s="154"/>
      <c r="P39" s="153"/>
      <c r="Q39" s="154"/>
      <c r="R39" s="153"/>
      <c r="S39" s="245"/>
      <c r="T39" s="247"/>
      <c r="U39" s="347"/>
      <c r="V39" s="348"/>
      <c r="W39" s="349"/>
      <c r="X39" s="56"/>
      <c r="Y39" s="146">
        <f t="shared" si="0"/>
        <v>0</v>
      </c>
      <c r="Z39" s="146">
        <f>IF('1043Ef Décompte'!D43="",0,1)</f>
        <v>0</v>
      </c>
      <c r="AA39" s="147" t="e">
        <f t="shared" si="1"/>
        <v>#VALUE!</v>
      </c>
      <c r="AB39" s="147">
        <f t="shared" si="2"/>
        <v>0</v>
      </c>
      <c r="AC39" s="148" t="str">
        <f t="shared" si="7"/>
        <v/>
      </c>
      <c r="AD39" s="147" t="str">
        <f t="shared" si="8"/>
        <v/>
      </c>
      <c r="AE39" s="147" t="str">
        <f t="shared" si="9"/>
        <v/>
      </c>
      <c r="AF39" s="147" t="str">
        <f t="shared" si="3"/>
        <v/>
      </c>
      <c r="AG39" s="147" t="str">
        <f t="shared" si="4"/>
        <v/>
      </c>
      <c r="AH39" s="149" t="str">
        <f t="shared" si="10"/>
        <v/>
      </c>
      <c r="AI39" s="150" t="str">
        <f t="shared" si="5"/>
        <v/>
      </c>
      <c r="AJ39" s="149" t="str">
        <f t="shared" si="11"/>
        <v/>
      </c>
      <c r="AK39" s="149" t="str">
        <f>IF(AH39&lt;AI39,Übersetzungstexte!A$184,"")</f>
        <v/>
      </c>
      <c r="AL39" s="150" t="str">
        <f t="shared" si="6"/>
        <v/>
      </c>
      <c r="AM39" s="151"/>
    </row>
    <row r="40" spans="1:39" s="152" customFormat="1" ht="16.95" customHeight="1">
      <c r="A40" s="71"/>
      <c r="B40" s="464"/>
      <c r="C40" s="465"/>
      <c r="D40" s="466"/>
      <c r="E40" s="454"/>
      <c r="F40" s="155"/>
      <c r="G40" s="153"/>
      <c r="H40" s="252"/>
      <c r="I40" s="245"/>
      <c r="J40" s="250"/>
      <c r="K40" s="245"/>
      <c r="L40" s="247"/>
      <c r="M40" s="155" t="str">
        <f>IF(A40="","",'1043Af Demande'!$B$23)</f>
        <v/>
      </c>
      <c r="N40" s="153"/>
      <c r="O40" s="154"/>
      <c r="P40" s="153"/>
      <c r="Q40" s="154"/>
      <c r="R40" s="153"/>
      <c r="S40" s="245"/>
      <c r="T40" s="247"/>
      <c r="U40" s="347"/>
      <c r="V40" s="348"/>
      <c r="W40" s="349"/>
      <c r="X40" s="56"/>
      <c r="Y40" s="146">
        <f t="shared" ref="Y40:Y71" si="12">IF(Y$2-YEAR(D40)&lt;Y$3,0,1)</f>
        <v>0</v>
      </c>
      <c r="Z40" s="146">
        <f>IF('1043Ef Décompte'!D44="",0,1)</f>
        <v>0</v>
      </c>
      <c r="AA40" s="147" t="e">
        <f t="shared" ref="AA40:AA71" si="13">ROUND((K40+J40)/(Y$4-(K40+J40))*100,2)</f>
        <v>#VALUE!</v>
      </c>
      <c r="AB40" s="147">
        <f t="shared" ref="AB40:AB71" si="14">ROUND(H40,0)/12</f>
        <v>0</v>
      </c>
      <c r="AC40" s="148" t="str">
        <f t="shared" ref="AC40:AC71" si="15">IF(AND(A40="",B40="",C40=""),"",ROUND((Y$4-(K40+J40))*L40/60,1))</f>
        <v/>
      </c>
      <c r="AD40" s="147" t="str">
        <f t="shared" si="8"/>
        <v/>
      </c>
      <c r="AE40" s="147" t="str">
        <f t="shared" si="9"/>
        <v/>
      </c>
      <c r="AF40" s="147" t="str">
        <f t="shared" ref="AF40:AF71" si="16">IF(OR(AND(A40="",B40="",C40=""),F40=0,F40="",AC40=0,AC40=""),"",ROUND((AB40*F40/AC40),2))</f>
        <v/>
      </c>
      <c r="AG40" s="147" t="str">
        <f t="shared" ref="AG40:AG71" si="17">IF(OR(AND(A40="",B40="",C40=""),F40=0,F40="",AC40=0,AC40=""),"",ROUND((I40/(12*AB40*F40)+1)*AB40*F40/AC40,2))</f>
        <v/>
      </c>
      <c r="AH40" s="149" t="str">
        <f t="shared" si="10"/>
        <v/>
      </c>
      <c r="AI40" s="150" t="str">
        <f t="shared" ref="AI40:AI71" si="18">IF(OR(AND(A40="",B40="",C40=""),Y$4=""),"",IF(AND(G40&gt;0,I40&gt;0),AE40, IF(G40&gt;0,AD40, IF(AND(F40&gt;0,I40&gt;0),AG40,AF40))))</f>
        <v/>
      </c>
      <c r="AJ40" s="149" t="str">
        <f t="shared" si="11"/>
        <v/>
      </c>
      <c r="AK40" s="149" t="str">
        <f>IF(AH40&lt;AI40,Übersetzungstexte!A$184,"")</f>
        <v/>
      </c>
      <c r="AL40" s="150" t="str">
        <f t="shared" ref="AL40:AL71" si="19">IF(AND(B40="",C40=""),"",CONCATENATE(B40,", ",C40))</f>
        <v/>
      </c>
      <c r="AM40" s="151"/>
    </row>
    <row r="41" spans="1:39" s="152" customFormat="1" ht="16.95" customHeight="1">
      <c r="A41" s="71"/>
      <c r="B41" s="464"/>
      <c r="C41" s="465"/>
      <c r="D41" s="466"/>
      <c r="E41" s="454"/>
      <c r="F41" s="155"/>
      <c r="G41" s="153"/>
      <c r="H41" s="252"/>
      <c r="I41" s="245"/>
      <c r="J41" s="250"/>
      <c r="K41" s="245"/>
      <c r="L41" s="247"/>
      <c r="M41" s="155" t="str">
        <f>IF(A41="","",'1043Af Demande'!$B$23)</f>
        <v/>
      </c>
      <c r="N41" s="153"/>
      <c r="O41" s="154"/>
      <c r="P41" s="153"/>
      <c r="Q41" s="154"/>
      <c r="R41" s="153"/>
      <c r="S41" s="245"/>
      <c r="T41" s="247"/>
      <c r="U41" s="347"/>
      <c r="V41" s="348"/>
      <c r="W41" s="349"/>
      <c r="X41" s="56"/>
      <c r="Y41" s="146">
        <f t="shared" si="12"/>
        <v>0</v>
      </c>
      <c r="Z41" s="146">
        <f>IF('1043Ef Décompte'!D45="",0,1)</f>
        <v>0</v>
      </c>
      <c r="AA41" s="147" t="e">
        <f t="shared" si="13"/>
        <v>#VALUE!</v>
      </c>
      <c r="AB41" s="147">
        <f t="shared" si="14"/>
        <v>0</v>
      </c>
      <c r="AC41" s="148" t="str">
        <f t="shared" si="15"/>
        <v/>
      </c>
      <c r="AD41" s="147" t="str">
        <f t="shared" si="8"/>
        <v/>
      </c>
      <c r="AE41" s="147" t="str">
        <f t="shared" si="9"/>
        <v/>
      </c>
      <c r="AF41" s="147" t="str">
        <f t="shared" si="16"/>
        <v/>
      </c>
      <c r="AG41" s="147" t="str">
        <f t="shared" si="17"/>
        <v/>
      </c>
      <c r="AH41" s="149" t="str">
        <f t="shared" ref="AH41:AH72" si="20">IF(OR(AND(A41="",B41="",C41=""),AC41=0,AC41=""),"",ROUND(AH$4 / AC41,1))</f>
        <v/>
      </c>
      <c r="AI41" s="150" t="str">
        <f t="shared" si="18"/>
        <v/>
      </c>
      <c r="AJ41" s="149" t="str">
        <f t="shared" si="11"/>
        <v/>
      </c>
      <c r="AK41" s="149" t="str">
        <f>IF(AH41&lt;AI41,Übersetzungstexte!A$184,"")</f>
        <v/>
      </c>
      <c r="AL41" s="150" t="str">
        <f t="shared" si="19"/>
        <v/>
      </c>
      <c r="AM41" s="151"/>
    </row>
    <row r="42" spans="1:39" s="152" customFormat="1" ht="16.95" customHeight="1">
      <c r="A42" s="71"/>
      <c r="B42" s="464"/>
      <c r="C42" s="465"/>
      <c r="D42" s="466"/>
      <c r="E42" s="454"/>
      <c r="F42" s="155"/>
      <c r="G42" s="153"/>
      <c r="H42" s="252"/>
      <c r="I42" s="245"/>
      <c r="J42" s="250"/>
      <c r="K42" s="245"/>
      <c r="L42" s="247"/>
      <c r="M42" s="155" t="str">
        <f>IF(A42="","",'1043Af Demande'!$B$23)</f>
        <v/>
      </c>
      <c r="N42" s="153"/>
      <c r="O42" s="154"/>
      <c r="P42" s="153"/>
      <c r="Q42" s="154"/>
      <c r="R42" s="153"/>
      <c r="S42" s="245"/>
      <c r="T42" s="247"/>
      <c r="U42" s="347"/>
      <c r="V42" s="348"/>
      <c r="W42" s="349"/>
      <c r="X42" s="56"/>
      <c r="Y42" s="146">
        <f t="shared" si="12"/>
        <v>0</v>
      </c>
      <c r="Z42" s="146">
        <f>IF('1043Ef Décompte'!D46="",0,1)</f>
        <v>0</v>
      </c>
      <c r="AA42" s="147" t="e">
        <f t="shared" si="13"/>
        <v>#VALUE!</v>
      </c>
      <c r="AB42" s="147">
        <f t="shared" si="14"/>
        <v>0</v>
      </c>
      <c r="AC42" s="148" t="str">
        <f t="shared" si="15"/>
        <v/>
      </c>
      <c r="AD42" s="147" t="str">
        <f t="shared" si="8"/>
        <v/>
      </c>
      <c r="AE42" s="147" t="str">
        <f t="shared" si="9"/>
        <v/>
      </c>
      <c r="AF42" s="147" t="str">
        <f t="shared" si="16"/>
        <v/>
      </c>
      <c r="AG42" s="147" t="str">
        <f t="shared" si="17"/>
        <v/>
      </c>
      <c r="AH42" s="149" t="str">
        <f t="shared" si="20"/>
        <v/>
      </c>
      <c r="AI42" s="150" t="str">
        <f t="shared" si="18"/>
        <v/>
      </c>
      <c r="AJ42" s="149" t="str">
        <f t="shared" si="11"/>
        <v/>
      </c>
      <c r="AK42" s="149" t="str">
        <f>IF(AH42&lt;AI42,Übersetzungstexte!A$184,"")</f>
        <v/>
      </c>
      <c r="AL42" s="150" t="str">
        <f t="shared" si="19"/>
        <v/>
      </c>
      <c r="AM42" s="151"/>
    </row>
    <row r="43" spans="1:39" s="152" customFormat="1" ht="16.95" customHeight="1">
      <c r="A43" s="71"/>
      <c r="B43" s="464"/>
      <c r="C43" s="465"/>
      <c r="D43" s="466"/>
      <c r="E43" s="454"/>
      <c r="F43" s="155"/>
      <c r="G43" s="153"/>
      <c r="H43" s="252"/>
      <c r="I43" s="245"/>
      <c r="J43" s="250"/>
      <c r="K43" s="245"/>
      <c r="L43" s="247"/>
      <c r="M43" s="155" t="str">
        <f>IF(A43="","",'1043Af Demande'!$B$23)</f>
        <v/>
      </c>
      <c r="N43" s="153"/>
      <c r="O43" s="154"/>
      <c r="P43" s="153"/>
      <c r="Q43" s="154"/>
      <c r="R43" s="153"/>
      <c r="S43" s="245"/>
      <c r="T43" s="247"/>
      <c r="U43" s="347"/>
      <c r="V43" s="348"/>
      <c r="W43" s="349"/>
      <c r="X43" s="56"/>
      <c r="Y43" s="146">
        <f t="shared" si="12"/>
        <v>0</v>
      </c>
      <c r="Z43" s="146">
        <f>IF('1043Ef Décompte'!D47="",0,1)</f>
        <v>0</v>
      </c>
      <c r="AA43" s="147" t="e">
        <f t="shared" si="13"/>
        <v>#VALUE!</v>
      </c>
      <c r="AB43" s="147">
        <f t="shared" si="14"/>
        <v>0</v>
      </c>
      <c r="AC43" s="148" t="str">
        <f t="shared" si="15"/>
        <v/>
      </c>
      <c r="AD43" s="147" t="str">
        <f t="shared" si="8"/>
        <v/>
      </c>
      <c r="AE43" s="147" t="str">
        <f t="shared" si="9"/>
        <v/>
      </c>
      <c r="AF43" s="147" t="str">
        <f t="shared" si="16"/>
        <v/>
      </c>
      <c r="AG43" s="147" t="str">
        <f t="shared" si="17"/>
        <v/>
      </c>
      <c r="AH43" s="149" t="str">
        <f t="shared" si="20"/>
        <v/>
      </c>
      <c r="AI43" s="150" t="str">
        <f t="shared" si="18"/>
        <v/>
      </c>
      <c r="AJ43" s="149" t="str">
        <f t="shared" si="11"/>
        <v/>
      </c>
      <c r="AK43" s="149" t="str">
        <f>IF(AH43&lt;AI43,Übersetzungstexte!A$184,"")</f>
        <v/>
      </c>
      <c r="AL43" s="150" t="str">
        <f t="shared" si="19"/>
        <v/>
      </c>
      <c r="AM43" s="151"/>
    </row>
    <row r="44" spans="1:39" s="152" customFormat="1" ht="16.95" customHeight="1">
      <c r="A44" s="71"/>
      <c r="B44" s="464"/>
      <c r="C44" s="465"/>
      <c r="D44" s="466"/>
      <c r="E44" s="454"/>
      <c r="F44" s="155"/>
      <c r="G44" s="153"/>
      <c r="H44" s="252"/>
      <c r="I44" s="245"/>
      <c r="J44" s="250"/>
      <c r="K44" s="245"/>
      <c r="L44" s="247"/>
      <c r="M44" s="155" t="str">
        <f>IF(A44="","",'1043Af Demande'!$B$23)</f>
        <v/>
      </c>
      <c r="N44" s="153"/>
      <c r="O44" s="154"/>
      <c r="P44" s="153"/>
      <c r="Q44" s="154"/>
      <c r="R44" s="153"/>
      <c r="S44" s="245"/>
      <c r="T44" s="247"/>
      <c r="U44" s="347"/>
      <c r="V44" s="348"/>
      <c r="W44" s="349"/>
      <c r="X44" s="56"/>
      <c r="Y44" s="146">
        <f t="shared" si="12"/>
        <v>0</v>
      </c>
      <c r="Z44" s="146">
        <f>IF('1043Ef Décompte'!D48="",0,1)</f>
        <v>0</v>
      </c>
      <c r="AA44" s="147" t="e">
        <f t="shared" si="13"/>
        <v>#VALUE!</v>
      </c>
      <c r="AB44" s="147">
        <f t="shared" si="14"/>
        <v>0</v>
      </c>
      <c r="AC44" s="148" t="str">
        <f t="shared" si="15"/>
        <v/>
      </c>
      <c r="AD44" s="147" t="str">
        <f t="shared" si="8"/>
        <v/>
      </c>
      <c r="AE44" s="147" t="str">
        <f t="shared" si="9"/>
        <v/>
      </c>
      <c r="AF44" s="147" t="str">
        <f t="shared" si="16"/>
        <v/>
      </c>
      <c r="AG44" s="147" t="str">
        <f t="shared" si="17"/>
        <v/>
      </c>
      <c r="AH44" s="149" t="str">
        <f t="shared" si="20"/>
        <v/>
      </c>
      <c r="AI44" s="150" t="str">
        <f t="shared" si="18"/>
        <v/>
      </c>
      <c r="AJ44" s="149" t="str">
        <f t="shared" si="11"/>
        <v/>
      </c>
      <c r="AK44" s="149" t="str">
        <f>IF(AH44&lt;AI44,Übersetzungstexte!A$184,"")</f>
        <v/>
      </c>
      <c r="AL44" s="150" t="str">
        <f t="shared" si="19"/>
        <v/>
      </c>
      <c r="AM44" s="151"/>
    </row>
    <row r="45" spans="1:39" s="152" customFormat="1" ht="16.95" customHeight="1">
      <c r="A45" s="71"/>
      <c r="B45" s="464"/>
      <c r="C45" s="465"/>
      <c r="D45" s="466"/>
      <c r="E45" s="454"/>
      <c r="F45" s="155"/>
      <c r="G45" s="153"/>
      <c r="H45" s="252"/>
      <c r="I45" s="245"/>
      <c r="J45" s="250"/>
      <c r="K45" s="245"/>
      <c r="L45" s="247"/>
      <c r="M45" s="155" t="str">
        <f>IF(A45="","",'1043Af Demande'!$B$23)</f>
        <v/>
      </c>
      <c r="N45" s="153"/>
      <c r="O45" s="154"/>
      <c r="P45" s="153"/>
      <c r="Q45" s="154"/>
      <c r="R45" s="153"/>
      <c r="S45" s="245"/>
      <c r="T45" s="247"/>
      <c r="U45" s="347"/>
      <c r="V45" s="348"/>
      <c r="W45" s="349"/>
      <c r="X45" s="56"/>
      <c r="Y45" s="146">
        <f t="shared" si="12"/>
        <v>0</v>
      </c>
      <c r="Z45" s="146">
        <f>IF('1043Ef Décompte'!D49="",0,1)</f>
        <v>0</v>
      </c>
      <c r="AA45" s="147" t="e">
        <f t="shared" si="13"/>
        <v>#VALUE!</v>
      </c>
      <c r="AB45" s="147">
        <f t="shared" si="14"/>
        <v>0</v>
      </c>
      <c r="AC45" s="148" t="str">
        <f t="shared" si="15"/>
        <v/>
      </c>
      <c r="AD45" s="147" t="str">
        <f t="shared" si="8"/>
        <v/>
      </c>
      <c r="AE45" s="147" t="str">
        <f t="shared" si="9"/>
        <v/>
      </c>
      <c r="AF45" s="147" t="str">
        <f t="shared" si="16"/>
        <v/>
      </c>
      <c r="AG45" s="147" t="str">
        <f t="shared" si="17"/>
        <v/>
      </c>
      <c r="AH45" s="149" t="str">
        <f t="shared" si="20"/>
        <v/>
      </c>
      <c r="AI45" s="150" t="str">
        <f t="shared" si="18"/>
        <v/>
      </c>
      <c r="AJ45" s="149" t="str">
        <f t="shared" si="11"/>
        <v/>
      </c>
      <c r="AK45" s="149" t="str">
        <f>IF(AH45&lt;AI45,Übersetzungstexte!A$184,"")</f>
        <v/>
      </c>
      <c r="AL45" s="150" t="str">
        <f t="shared" si="19"/>
        <v/>
      </c>
      <c r="AM45" s="151"/>
    </row>
    <row r="46" spans="1:39" s="152" customFormat="1" ht="16.95" customHeight="1">
      <c r="A46" s="71"/>
      <c r="B46" s="464"/>
      <c r="C46" s="465"/>
      <c r="D46" s="466"/>
      <c r="E46" s="454"/>
      <c r="F46" s="155"/>
      <c r="G46" s="153"/>
      <c r="H46" s="252"/>
      <c r="I46" s="245"/>
      <c r="J46" s="250"/>
      <c r="K46" s="245"/>
      <c r="L46" s="247"/>
      <c r="M46" s="155" t="str">
        <f>IF(A46="","",'1043Af Demande'!$B$23)</f>
        <v/>
      </c>
      <c r="N46" s="153"/>
      <c r="O46" s="154"/>
      <c r="P46" s="153"/>
      <c r="Q46" s="154"/>
      <c r="R46" s="153"/>
      <c r="S46" s="245"/>
      <c r="T46" s="247"/>
      <c r="U46" s="347"/>
      <c r="V46" s="348"/>
      <c r="W46" s="349"/>
      <c r="X46" s="56"/>
      <c r="Y46" s="146">
        <f t="shared" si="12"/>
        <v>0</v>
      </c>
      <c r="Z46" s="146">
        <f>IF('1043Ef Décompte'!D50="",0,1)</f>
        <v>0</v>
      </c>
      <c r="AA46" s="147" t="e">
        <f t="shared" si="13"/>
        <v>#VALUE!</v>
      </c>
      <c r="AB46" s="147">
        <f t="shared" si="14"/>
        <v>0</v>
      </c>
      <c r="AC46" s="148" t="str">
        <f t="shared" si="15"/>
        <v/>
      </c>
      <c r="AD46" s="147" t="str">
        <f t="shared" si="8"/>
        <v/>
      </c>
      <c r="AE46" s="147" t="str">
        <f t="shared" si="9"/>
        <v/>
      </c>
      <c r="AF46" s="147" t="str">
        <f t="shared" si="16"/>
        <v/>
      </c>
      <c r="AG46" s="147" t="str">
        <f t="shared" si="17"/>
        <v/>
      </c>
      <c r="AH46" s="149" t="str">
        <f t="shared" si="20"/>
        <v/>
      </c>
      <c r="AI46" s="150" t="str">
        <f t="shared" si="18"/>
        <v/>
      </c>
      <c r="AJ46" s="149" t="str">
        <f t="shared" si="11"/>
        <v/>
      </c>
      <c r="AK46" s="149" t="str">
        <f>IF(AH46&lt;AI46,Übersetzungstexte!A$184,"")</f>
        <v/>
      </c>
      <c r="AL46" s="150" t="str">
        <f t="shared" si="19"/>
        <v/>
      </c>
      <c r="AM46" s="151"/>
    </row>
    <row r="47" spans="1:39" s="152" customFormat="1" ht="16.95" customHeight="1">
      <c r="A47" s="71"/>
      <c r="B47" s="464"/>
      <c r="C47" s="465"/>
      <c r="D47" s="466"/>
      <c r="E47" s="454"/>
      <c r="F47" s="155"/>
      <c r="G47" s="153"/>
      <c r="H47" s="252"/>
      <c r="I47" s="245"/>
      <c r="J47" s="250"/>
      <c r="K47" s="245"/>
      <c r="L47" s="247"/>
      <c r="M47" s="155" t="str">
        <f>IF(A47="","",'1043Af Demande'!$B$23)</f>
        <v/>
      </c>
      <c r="N47" s="153"/>
      <c r="O47" s="154"/>
      <c r="P47" s="153"/>
      <c r="Q47" s="154"/>
      <c r="R47" s="153"/>
      <c r="S47" s="245"/>
      <c r="T47" s="247"/>
      <c r="U47" s="347"/>
      <c r="V47" s="348"/>
      <c r="W47" s="349"/>
      <c r="X47" s="56"/>
      <c r="Y47" s="146">
        <f t="shared" si="12"/>
        <v>0</v>
      </c>
      <c r="Z47" s="146">
        <f>IF('1043Ef Décompte'!D51="",0,1)</f>
        <v>0</v>
      </c>
      <c r="AA47" s="147" t="e">
        <f t="shared" si="13"/>
        <v>#VALUE!</v>
      </c>
      <c r="AB47" s="147">
        <f t="shared" si="14"/>
        <v>0</v>
      </c>
      <c r="AC47" s="148" t="str">
        <f t="shared" si="15"/>
        <v/>
      </c>
      <c r="AD47" s="147" t="str">
        <f t="shared" si="8"/>
        <v/>
      </c>
      <c r="AE47" s="147" t="str">
        <f t="shared" si="9"/>
        <v/>
      </c>
      <c r="AF47" s="147" t="str">
        <f t="shared" si="16"/>
        <v/>
      </c>
      <c r="AG47" s="147" t="str">
        <f t="shared" si="17"/>
        <v/>
      </c>
      <c r="AH47" s="149" t="str">
        <f t="shared" si="20"/>
        <v/>
      </c>
      <c r="AI47" s="150" t="str">
        <f t="shared" si="18"/>
        <v/>
      </c>
      <c r="AJ47" s="149" t="str">
        <f t="shared" si="11"/>
        <v/>
      </c>
      <c r="AK47" s="149" t="str">
        <f>IF(AH47&lt;AI47,Übersetzungstexte!A$184,"")</f>
        <v/>
      </c>
      <c r="AL47" s="150" t="str">
        <f t="shared" si="19"/>
        <v/>
      </c>
      <c r="AM47" s="151"/>
    </row>
    <row r="48" spans="1:39" s="152" customFormat="1" ht="16.95" customHeight="1">
      <c r="A48" s="71"/>
      <c r="B48" s="464"/>
      <c r="C48" s="465"/>
      <c r="D48" s="466"/>
      <c r="E48" s="454"/>
      <c r="F48" s="155"/>
      <c r="G48" s="153"/>
      <c r="H48" s="252"/>
      <c r="I48" s="245"/>
      <c r="J48" s="250"/>
      <c r="K48" s="245"/>
      <c r="L48" s="247"/>
      <c r="M48" s="155" t="str">
        <f>IF(A48="","",'1043Af Demande'!$B$23)</f>
        <v/>
      </c>
      <c r="N48" s="153"/>
      <c r="O48" s="154"/>
      <c r="P48" s="153"/>
      <c r="Q48" s="154"/>
      <c r="R48" s="153"/>
      <c r="S48" s="245"/>
      <c r="T48" s="247"/>
      <c r="U48" s="347"/>
      <c r="V48" s="348"/>
      <c r="W48" s="349"/>
      <c r="X48" s="56"/>
      <c r="Y48" s="146">
        <f t="shared" si="12"/>
        <v>0</v>
      </c>
      <c r="Z48" s="146">
        <f>IF('1043Ef Décompte'!D52="",0,1)</f>
        <v>0</v>
      </c>
      <c r="AA48" s="147" t="e">
        <f t="shared" si="13"/>
        <v>#VALUE!</v>
      </c>
      <c r="AB48" s="147">
        <f t="shared" si="14"/>
        <v>0</v>
      </c>
      <c r="AC48" s="148" t="str">
        <f t="shared" si="15"/>
        <v/>
      </c>
      <c r="AD48" s="147" t="str">
        <f t="shared" si="8"/>
        <v/>
      </c>
      <c r="AE48" s="147" t="str">
        <f t="shared" si="9"/>
        <v/>
      </c>
      <c r="AF48" s="147" t="str">
        <f t="shared" si="16"/>
        <v/>
      </c>
      <c r="AG48" s="147" t="str">
        <f t="shared" si="17"/>
        <v/>
      </c>
      <c r="AH48" s="149" t="str">
        <f t="shared" si="20"/>
        <v/>
      </c>
      <c r="AI48" s="150" t="str">
        <f t="shared" si="18"/>
        <v/>
      </c>
      <c r="AJ48" s="149" t="str">
        <f t="shared" si="11"/>
        <v/>
      </c>
      <c r="AK48" s="149" t="str">
        <f>IF(AH48&lt;AI48,Übersetzungstexte!A$184,"")</f>
        <v/>
      </c>
      <c r="AL48" s="150" t="str">
        <f t="shared" si="19"/>
        <v/>
      </c>
      <c r="AM48" s="151"/>
    </row>
    <row r="49" spans="1:39" s="152" customFormat="1" ht="16.95" customHeight="1">
      <c r="A49" s="71"/>
      <c r="B49" s="464"/>
      <c r="C49" s="465"/>
      <c r="D49" s="466"/>
      <c r="E49" s="454"/>
      <c r="F49" s="155"/>
      <c r="G49" s="153"/>
      <c r="H49" s="252"/>
      <c r="I49" s="245"/>
      <c r="J49" s="250"/>
      <c r="K49" s="245"/>
      <c r="L49" s="247"/>
      <c r="M49" s="155" t="str">
        <f>IF(A49="","",'1043Af Demande'!$B$23)</f>
        <v/>
      </c>
      <c r="N49" s="153"/>
      <c r="O49" s="154"/>
      <c r="P49" s="153"/>
      <c r="Q49" s="154"/>
      <c r="R49" s="153"/>
      <c r="S49" s="245"/>
      <c r="T49" s="247"/>
      <c r="U49" s="347"/>
      <c r="V49" s="348"/>
      <c r="W49" s="349"/>
      <c r="X49" s="56"/>
      <c r="Y49" s="146">
        <f t="shared" si="12"/>
        <v>0</v>
      </c>
      <c r="Z49" s="146">
        <f>IF('1043Ef Décompte'!D53="",0,1)</f>
        <v>0</v>
      </c>
      <c r="AA49" s="147" t="e">
        <f t="shared" si="13"/>
        <v>#VALUE!</v>
      </c>
      <c r="AB49" s="147">
        <f t="shared" si="14"/>
        <v>0</v>
      </c>
      <c r="AC49" s="148" t="str">
        <f t="shared" si="15"/>
        <v/>
      </c>
      <c r="AD49" s="147" t="str">
        <f t="shared" si="8"/>
        <v/>
      </c>
      <c r="AE49" s="147" t="str">
        <f t="shared" si="9"/>
        <v/>
      </c>
      <c r="AF49" s="147" t="str">
        <f t="shared" si="16"/>
        <v/>
      </c>
      <c r="AG49" s="147" t="str">
        <f t="shared" si="17"/>
        <v/>
      </c>
      <c r="AH49" s="149" t="str">
        <f t="shared" si="20"/>
        <v/>
      </c>
      <c r="AI49" s="150" t="str">
        <f t="shared" si="18"/>
        <v/>
      </c>
      <c r="AJ49" s="149" t="str">
        <f t="shared" si="11"/>
        <v/>
      </c>
      <c r="AK49" s="149" t="str">
        <f>IF(AH49&lt;AI49,Übersetzungstexte!A$184,"")</f>
        <v/>
      </c>
      <c r="AL49" s="150" t="str">
        <f t="shared" si="19"/>
        <v/>
      </c>
      <c r="AM49" s="151"/>
    </row>
    <row r="50" spans="1:39" s="152" customFormat="1" ht="16.95" customHeight="1">
      <c r="A50" s="71"/>
      <c r="B50" s="464"/>
      <c r="C50" s="465"/>
      <c r="D50" s="466"/>
      <c r="E50" s="454"/>
      <c r="F50" s="155"/>
      <c r="G50" s="153"/>
      <c r="H50" s="252"/>
      <c r="I50" s="245"/>
      <c r="J50" s="250"/>
      <c r="K50" s="245"/>
      <c r="L50" s="247"/>
      <c r="M50" s="155" t="str">
        <f>IF(A50="","",'1043Af Demande'!$B$23)</f>
        <v/>
      </c>
      <c r="N50" s="153"/>
      <c r="O50" s="154"/>
      <c r="P50" s="153"/>
      <c r="Q50" s="154"/>
      <c r="R50" s="153"/>
      <c r="S50" s="245"/>
      <c r="T50" s="247"/>
      <c r="U50" s="347"/>
      <c r="V50" s="348"/>
      <c r="W50" s="349"/>
      <c r="X50" s="56"/>
      <c r="Y50" s="146">
        <f t="shared" si="12"/>
        <v>0</v>
      </c>
      <c r="Z50" s="146">
        <f>IF('1043Ef Décompte'!D54="",0,1)</f>
        <v>0</v>
      </c>
      <c r="AA50" s="147" t="e">
        <f t="shared" si="13"/>
        <v>#VALUE!</v>
      </c>
      <c r="AB50" s="147">
        <f t="shared" si="14"/>
        <v>0</v>
      </c>
      <c r="AC50" s="148" t="str">
        <f t="shared" si="15"/>
        <v/>
      </c>
      <c r="AD50" s="147" t="str">
        <f t="shared" si="8"/>
        <v/>
      </c>
      <c r="AE50" s="147" t="str">
        <f t="shared" si="9"/>
        <v/>
      </c>
      <c r="AF50" s="147" t="str">
        <f t="shared" si="16"/>
        <v/>
      </c>
      <c r="AG50" s="147" t="str">
        <f t="shared" si="17"/>
        <v/>
      </c>
      <c r="AH50" s="149" t="str">
        <f t="shared" si="20"/>
        <v/>
      </c>
      <c r="AI50" s="150" t="str">
        <f t="shared" si="18"/>
        <v/>
      </c>
      <c r="AJ50" s="149" t="str">
        <f t="shared" si="11"/>
        <v/>
      </c>
      <c r="AK50" s="149" t="str">
        <f>IF(AH50&lt;AI50,Übersetzungstexte!A$184,"")</f>
        <v/>
      </c>
      <c r="AL50" s="150" t="str">
        <f t="shared" si="19"/>
        <v/>
      </c>
      <c r="AM50" s="151"/>
    </row>
    <row r="51" spans="1:39" s="152" customFormat="1" ht="16.95" customHeight="1">
      <c r="A51" s="71"/>
      <c r="B51" s="464"/>
      <c r="C51" s="465"/>
      <c r="D51" s="466"/>
      <c r="E51" s="454"/>
      <c r="F51" s="155"/>
      <c r="G51" s="153"/>
      <c r="H51" s="252"/>
      <c r="I51" s="245"/>
      <c r="J51" s="250"/>
      <c r="K51" s="245"/>
      <c r="L51" s="247"/>
      <c r="M51" s="155" t="str">
        <f>IF(A51="","",'1043Af Demande'!$B$23)</f>
        <v/>
      </c>
      <c r="N51" s="153"/>
      <c r="O51" s="154"/>
      <c r="P51" s="153"/>
      <c r="Q51" s="154"/>
      <c r="R51" s="153"/>
      <c r="S51" s="245"/>
      <c r="T51" s="247"/>
      <c r="U51" s="347"/>
      <c r="V51" s="348"/>
      <c r="W51" s="349"/>
      <c r="X51" s="56"/>
      <c r="Y51" s="146">
        <f t="shared" si="12"/>
        <v>0</v>
      </c>
      <c r="Z51" s="146">
        <f>IF('1043Ef Décompte'!D55="",0,1)</f>
        <v>0</v>
      </c>
      <c r="AA51" s="147" t="e">
        <f t="shared" si="13"/>
        <v>#VALUE!</v>
      </c>
      <c r="AB51" s="147">
        <f t="shared" si="14"/>
        <v>0</v>
      </c>
      <c r="AC51" s="148" t="str">
        <f t="shared" si="15"/>
        <v/>
      </c>
      <c r="AD51" s="147" t="str">
        <f t="shared" si="8"/>
        <v/>
      </c>
      <c r="AE51" s="147" t="str">
        <f t="shared" si="9"/>
        <v/>
      </c>
      <c r="AF51" s="147" t="str">
        <f t="shared" si="16"/>
        <v/>
      </c>
      <c r="AG51" s="147" t="str">
        <f t="shared" si="17"/>
        <v/>
      </c>
      <c r="AH51" s="149" t="str">
        <f t="shared" si="20"/>
        <v/>
      </c>
      <c r="AI51" s="150" t="str">
        <f t="shared" si="18"/>
        <v/>
      </c>
      <c r="AJ51" s="149" t="str">
        <f t="shared" si="11"/>
        <v/>
      </c>
      <c r="AK51" s="149" t="str">
        <f>IF(AH51&lt;AI51,Übersetzungstexte!A$184,"")</f>
        <v/>
      </c>
      <c r="AL51" s="150" t="str">
        <f t="shared" si="19"/>
        <v/>
      </c>
      <c r="AM51" s="151"/>
    </row>
    <row r="52" spans="1:39" s="152" customFormat="1" ht="16.95" customHeight="1">
      <c r="A52" s="71"/>
      <c r="B52" s="464"/>
      <c r="C52" s="465"/>
      <c r="D52" s="466"/>
      <c r="E52" s="454"/>
      <c r="F52" s="155"/>
      <c r="G52" s="153"/>
      <c r="H52" s="252"/>
      <c r="I52" s="245"/>
      <c r="J52" s="250"/>
      <c r="K52" s="245"/>
      <c r="L52" s="247"/>
      <c r="M52" s="155" t="str">
        <f>IF(A52="","",'1043Af Demande'!$B$23)</f>
        <v/>
      </c>
      <c r="N52" s="153"/>
      <c r="O52" s="154"/>
      <c r="P52" s="153"/>
      <c r="Q52" s="154"/>
      <c r="R52" s="153"/>
      <c r="S52" s="245"/>
      <c r="T52" s="247"/>
      <c r="U52" s="347"/>
      <c r="V52" s="348"/>
      <c r="W52" s="349"/>
      <c r="X52" s="56"/>
      <c r="Y52" s="146">
        <f t="shared" si="12"/>
        <v>0</v>
      </c>
      <c r="Z52" s="146">
        <f>IF('1043Ef Décompte'!D56="",0,1)</f>
        <v>0</v>
      </c>
      <c r="AA52" s="147" t="e">
        <f t="shared" si="13"/>
        <v>#VALUE!</v>
      </c>
      <c r="AB52" s="147">
        <f t="shared" si="14"/>
        <v>0</v>
      </c>
      <c r="AC52" s="148" t="str">
        <f t="shared" si="15"/>
        <v/>
      </c>
      <c r="AD52" s="147" t="str">
        <f t="shared" si="8"/>
        <v/>
      </c>
      <c r="AE52" s="147" t="str">
        <f t="shared" si="9"/>
        <v/>
      </c>
      <c r="AF52" s="147" t="str">
        <f t="shared" si="16"/>
        <v/>
      </c>
      <c r="AG52" s="147" t="str">
        <f t="shared" si="17"/>
        <v/>
      </c>
      <c r="AH52" s="149" t="str">
        <f t="shared" si="20"/>
        <v/>
      </c>
      <c r="AI52" s="150" t="str">
        <f t="shared" si="18"/>
        <v/>
      </c>
      <c r="AJ52" s="149" t="str">
        <f t="shared" si="11"/>
        <v/>
      </c>
      <c r="AK52" s="149" t="str">
        <f>IF(AH52&lt;AI52,Übersetzungstexte!A$184,"")</f>
        <v/>
      </c>
      <c r="AL52" s="150" t="str">
        <f t="shared" si="19"/>
        <v/>
      </c>
      <c r="AM52" s="151"/>
    </row>
    <row r="53" spans="1:39" s="152" customFormat="1" ht="16.95" customHeight="1">
      <c r="A53" s="71"/>
      <c r="B53" s="464"/>
      <c r="C53" s="465"/>
      <c r="D53" s="466"/>
      <c r="E53" s="454"/>
      <c r="F53" s="155"/>
      <c r="G53" s="153"/>
      <c r="H53" s="252"/>
      <c r="I53" s="245"/>
      <c r="J53" s="250"/>
      <c r="K53" s="245"/>
      <c r="L53" s="247"/>
      <c r="M53" s="155" t="str">
        <f>IF(A53="","",'1043Af Demande'!$B$23)</f>
        <v/>
      </c>
      <c r="N53" s="153"/>
      <c r="O53" s="154"/>
      <c r="P53" s="153"/>
      <c r="Q53" s="154"/>
      <c r="R53" s="153"/>
      <c r="S53" s="245"/>
      <c r="T53" s="247"/>
      <c r="U53" s="347"/>
      <c r="V53" s="348"/>
      <c r="W53" s="349"/>
      <c r="X53" s="56"/>
      <c r="Y53" s="146">
        <f t="shared" si="12"/>
        <v>0</v>
      </c>
      <c r="Z53" s="146">
        <f>IF('1043Ef Décompte'!D57="",0,1)</f>
        <v>0</v>
      </c>
      <c r="AA53" s="147" t="e">
        <f t="shared" si="13"/>
        <v>#VALUE!</v>
      </c>
      <c r="AB53" s="147">
        <f t="shared" si="14"/>
        <v>0</v>
      </c>
      <c r="AC53" s="148" t="str">
        <f t="shared" si="15"/>
        <v/>
      </c>
      <c r="AD53" s="147" t="str">
        <f t="shared" si="8"/>
        <v/>
      </c>
      <c r="AE53" s="147" t="str">
        <f t="shared" si="9"/>
        <v/>
      </c>
      <c r="AF53" s="147" t="str">
        <f t="shared" si="16"/>
        <v/>
      </c>
      <c r="AG53" s="147" t="str">
        <f t="shared" si="17"/>
        <v/>
      </c>
      <c r="AH53" s="149" t="str">
        <f t="shared" si="20"/>
        <v/>
      </c>
      <c r="AI53" s="150" t="str">
        <f t="shared" si="18"/>
        <v/>
      </c>
      <c r="AJ53" s="149" t="str">
        <f t="shared" si="11"/>
        <v/>
      </c>
      <c r="AK53" s="149" t="str">
        <f>IF(AH53&lt;AI53,Übersetzungstexte!A$184,"")</f>
        <v/>
      </c>
      <c r="AL53" s="150" t="str">
        <f t="shared" si="19"/>
        <v/>
      </c>
      <c r="AM53" s="151"/>
    </row>
    <row r="54" spans="1:39" s="152" customFormat="1" ht="16.95" customHeight="1">
      <c r="A54" s="71"/>
      <c r="B54" s="464"/>
      <c r="C54" s="465"/>
      <c r="D54" s="466"/>
      <c r="E54" s="454"/>
      <c r="F54" s="155"/>
      <c r="G54" s="153"/>
      <c r="H54" s="252"/>
      <c r="I54" s="245"/>
      <c r="J54" s="250"/>
      <c r="K54" s="245"/>
      <c r="L54" s="247"/>
      <c r="M54" s="155" t="str">
        <f>IF(A54="","",'1043Af Demande'!$B$23)</f>
        <v/>
      </c>
      <c r="N54" s="153"/>
      <c r="O54" s="154"/>
      <c r="P54" s="153"/>
      <c r="Q54" s="154"/>
      <c r="R54" s="153"/>
      <c r="S54" s="245"/>
      <c r="T54" s="247"/>
      <c r="U54" s="347"/>
      <c r="V54" s="348"/>
      <c r="W54" s="349"/>
      <c r="X54" s="56"/>
      <c r="Y54" s="146">
        <f t="shared" si="12"/>
        <v>0</v>
      </c>
      <c r="Z54" s="146">
        <f>IF('1043Ef Décompte'!D58="",0,1)</f>
        <v>0</v>
      </c>
      <c r="AA54" s="147" t="e">
        <f t="shared" si="13"/>
        <v>#VALUE!</v>
      </c>
      <c r="AB54" s="147">
        <f t="shared" si="14"/>
        <v>0</v>
      </c>
      <c r="AC54" s="148" t="str">
        <f t="shared" si="15"/>
        <v/>
      </c>
      <c r="AD54" s="147" t="str">
        <f t="shared" si="8"/>
        <v/>
      </c>
      <c r="AE54" s="147" t="str">
        <f t="shared" si="9"/>
        <v/>
      </c>
      <c r="AF54" s="147" t="str">
        <f t="shared" si="16"/>
        <v/>
      </c>
      <c r="AG54" s="147" t="str">
        <f t="shared" si="17"/>
        <v/>
      </c>
      <c r="AH54" s="149" t="str">
        <f t="shared" si="20"/>
        <v/>
      </c>
      <c r="AI54" s="150" t="str">
        <f t="shared" si="18"/>
        <v/>
      </c>
      <c r="AJ54" s="149" t="str">
        <f t="shared" si="11"/>
        <v/>
      </c>
      <c r="AK54" s="149" t="str">
        <f>IF(AH54&lt;AI54,Übersetzungstexte!A$184,"")</f>
        <v/>
      </c>
      <c r="AL54" s="150" t="str">
        <f t="shared" si="19"/>
        <v/>
      </c>
      <c r="AM54" s="151"/>
    </row>
    <row r="55" spans="1:39" s="152" customFormat="1" ht="16.95" customHeight="1">
      <c r="A55" s="71"/>
      <c r="B55" s="464"/>
      <c r="C55" s="465"/>
      <c r="D55" s="466"/>
      <c r="E55" s="454"/>
      <c r="F55" s="155"/>
      <c r="G55" s="153"/>
      <c r="H55" s="252"/>
      <c r="I55" s="245"/>
      <c r="J55" s="250"/>
      <c r="K55" s="245"/>
      <c r="L55" s="247"/>
      <c r="M55" s="155" t="str">
        <f>IF(A55="","",'1043Af Demande'!$B$23)</f>
        <v/>
      </c>
      <c r="N55" s="153"/>
      <c r="O55" s="154"/>
      <c r="P55" s="153"/>
      <c r="Q55" s="154"/>
      <c r="R55" s="153"/>
      <c r="S55" s="245"/>
      <c r="T55" s="247"/>
      <c r="U55" s="347"/>
      <c r="V55" s="348"/>
      <c r="W55" s="349"/>
      <c r="X55" s="56"/>
      <c r="Y55" s="146">
        <f t="shared" si="12"/>
        <v>0</v>
      </c>
      <c r="Z55" s="146">
        <f>IF('1043Ef Décompte'!D59="",0,1)</f>
        <v>0</v>
      </c>
      <c r="AA55" s="147" t="e">
        <f t="shared" si="13"/>
        <v>#VALUE!</v>
      </c>
      <c r="AB55" s="147">
        <f t="shared" si="14"/>
        <v>0</v>
      </c>
      <c r="AC55" s="148" t="str">
        <f t="shared" si="15"/>
        <v/>
      </c>
      <c r="AD55" s="147" t="str">
        <f t="shared" si="8"/>
        <v/>
      </c>
      <c r="AE55" s="147" t="str">
        <f t="shared" si="9"/>
        <v/>
      </c>
      <c r="AF55" s="147" t="str">
        <f t="shared" si="16"/>
        <v/>
      </c>
      <c r="AG55" s="147" t="str">
        <f t="shared" si="17"/>
        <v/>
      </c>
      <c r="AH55" s="149" t="str">
        <f t="shared" si="20"/>
        <v/>
      </c>
      <c r="AI55" s="150" t="str">
        <f t="shared" si="18"/>
        <v/>
      </c>
      <c r="AJ55" s="149" t="str">
        <f t="shared" si="11"/>
        <v/>
      </c>
      <c r="AK55" s="149" t="str">
        <f>IF(AH55&lt;AI55,Übersetzungstexte!A$184,"")</f>
        <v/>
      </c>
      <c r="AL55" s="150" t="str">
        <f t="shared" si="19"/>
        <v/>
      </c>
      <c r="AM55" s="151"/>
    </row>
    <row r="56" spans="1:39" s="152" customFormat="1" ht="16.95" customHeight="1">
      <c r="A56" s="71"/>
      <c r="B56" s="464"/>
      <c r="C56" s="465"/>
      <c r="D56" s="466"/>
      <c r="E56" s="454"/>
      <c r="F56" s="155"/>
      <c r="G56" s="153"/>
      <c r="H56" s="252"/>
      <c r="I56" s="245"/>
      <c r="J56" s="250"/>
      <c r="K56" s="245"/>
      <c r="L56" s="247"/>
      <c r="M56" s="155" t="str">
        <f>IF(A56="","",'1043Af Demande'!$B$23)</f>
        <v/>
      </c>
      <c r="N56" s="153"/>
      <c r="O56" s="154"/>
      <c r="P56" s="153"/>
      <c r="Q56" s="154"/>
      <c r="R56" s="153"/>
      <c r="S56" s="245"/>
      <c r="T56" s="247"/>
      <c r="U56" s="347"/>
      <c r="V56" s="348"/>
      <c r="W56" s="349"/>
      <c r="X56" s="56"/>
      <c r="Y56" s="146">
        <f t="shared" si="12"/>
        <v>0</v>
      </c>
      <c r="Z56" s="146">
        <f>IF('1043Ef Décompte'!D60="",0,1)</f>
        <v>0</v>
      </c>
      <c r="AA56" s="147" t="e">
        <f t="shared" si="13"/>
        <v>#VALUE!</v>
      </c>
      <c r="AB56" s="147">
        <f t="shared" si="14"/>
        <v>0</v>
      </c>
      <c r="AC56" s="148" t="str">
        <f t="shared" si="15"/>
        <v/>
      </c>
      <c r="AD56" s="147" t="str">
        <f t="shared" si="8"/>
        <v/>
      </c>
      <c r="AE56" s="147" t="str">
        <f t="shared" si="9"/>
        <v/>
      </c>
      <c r="AF56" s="147" t="str">
        <f t="shared" si="16"/>
        <v/>
      </c>
      <c r="AG56" s="147" t="str">
        <f t="shared" si="17"/>
        <v/>
      </c>
      <c r="AH56" s="149" t="str">
        <f t="shared" si="20"/>
        <v/>
      </c>
      <c r="AI56" s="150" t="str">
        <f t="shared" si="18"/>
        <v/>
      </c>
      <c r="AJ56" s="149" t="str">
        <f t="shared" si="11"/>
        <v/>
      </c>
      <c r="AK56" s="149" t="str">
        <f>IF(AH56&lt;AI56,Übersetzungstexte!A$184,"")</f>
        <v/>
      </c>
      <c r="AL56" s="150" t="str">
        <f t="shared" si="19"/>
        <v/>
      </c>
      <c r="AM56" s="151"/>
    </row>
    <row r="57" spans="1:39" s="152" customFormat="1" ht="16.95" customHeight="1">
      <c r="A57" s="71"/>
      <c r="B57" s="464"/>
      <c r="C57" s="465"/>
      <c r="D57" s="466"/>
      <c r="E57" s="454"/>
      <c r="F57" s="155"/>
      <c r="G57" s="153"/>
      <c r="H57" s="252"/>
      <c r="I57" s="245"/>
      <c r="J57" s="250"/>
      <c r="K57" s="245"/>
      <c r="L57" s="247"/>
      <c r="M57" s="155" t="str">
        <f>IF(A57="","",'1043Af Demande'!$B$23)</f>
        <v/>
      </c>
      <c r="N57" s="153"/>
      <c r="O57" s="154"/>
      <c r="P57" s="153"/>
      <c r="Q57" s="154"/>
      <c r="R57" s="153"/>
      <c r="S57" s="245"/>
      <c r="T57" s="247"/>
      <c r="U57" s="347"/>
      <c r="V57" s="348"/>
      <c r="W57" s="349"/>
      <c r="X57" s="56"/>
      <c r="Y57" s="146">
        <f t="shared" si="12"/>
        <v>0</v>
      </c>
      <c r="Z57" s="146">
        <f>IF('1043Ef Décompte'!D61="",0,1)</f>
        <v>0</v>
      </c>
      <c r="AA57" s="147" t="e">
        <f t="shared" si="13"/>
        <v>#VALUE!</v>
      </c>
      <c r="AB57" s="147">
        <f t="shared" si="14"/>
        <v>0</v>
      </c>
      <c r="AC57" s="148" t="str">
        <f t="shared" si="15"/>
        <v/>
      </c>
      <c r="AD57" s="147" t="str">
        <f t="shared" si="8"/>
        <v/>
      </c>
      <c r="AE57" s="147" t="str">
        <f t="shared" si="9"/>
        <v/>
      </c>
      <c r="AF57" s="147" t="str">
        <f t="shared" si="16"/>
        <v/>
      </c>
      <c r="AG57" s="147" t="str">
        <f t="shared" si="17"/>
        <v/>
      </c>
      <c r="AH57" s="149" t="str">
        <f t="shared" si="20"/>
        <v/>
      </c>
      <c r="AI57" s="150" t="str">
        <f t="shared" si="18"/>
        <v/>
      </c>
      <c r="AJ57" s="149" t="str">
        <f t="shared" si="11"/>
        <v/>
      </c>
      <c r="AK57" s="149" t="str">
        <f>IF(AH57&lt;AI57,Übersetzungstexte!A$184,"")</f>
        <v/>
      </c>
      <c r="AL57" s="150" t="str">
        <f t="shared" si="19"/>
        <v/>
      </c>
      <c r="AM57" s="151"/>
    </row>
    <row r="58" spans="1:39" s="152" customFormat="1" ht="16.95" customHeight="1">
      <c r="A58" s="71"/>
      <c r="B58" s="464"/>
      <c r="C58" s="465"/>
      <c r="D58" s="466"/>
      <c r="E58" s="454"/>
      <c r="F58" s="155"/>
      <c r="G58" s="153"/>
      <c r="H58" s="252"/>
      <c r="I58" s="245"/>
      <c r="J58" s="250"/>
      <c r="K58" s="245"/>
      <c r="L58" s="247"/>
      <c r="M58" s="155" t="str">
        <f>IF(A58="","",'1043Af Demande'!$B$23)</f>
        <v/>
      </c>
      <c r="N58" s="153"/>
      <c r="O58" s="154"/>
      <c r="P58" s="153"/>
      <c r="Q58" s="154"/>
      <c r="R58" s="153"/>
      <c r="S58" s="245"/>
      <c r="T58" s="247"/>
      <c r="U58" s="347"/>
      <c r="V58" s="348"/>
      <c r="W58" s="349"/>
      <c r="X58" s="56"/>
      <c r="Y58" s="146">
        <f t="shared" si="12"/>
        <v>0</v>
      </c>
      <c r="Z58" s="146">
        <f>IF('1043Ef Décompte'!D62="",0,1)</f>
        <v>0</v>
      </c>
      <c r="AA58" s="147" t="e">
        <f t="shared" si="13"/>
        <v>#VALUE!</v>
      </c>
      <c r="AB58" s="147">
        <f t="shared" si="14"/>
        <v>0</v>
      </c>
      <c r="AC58" s="148" t="str">
        <f t="shared" si="15"/>
        <v/>
      </c>
      <c r="AD58" s="147" t="str">
        <f t="shared" si="8"/>
        <v/>
      </c>
      <c r="AE58" s="147" t="str">
        <f t="shared" si="9"/>
        <v/>
      </c>
      <c r="AF58" s="147" t="str">
        <f t="shared" si="16"/>
        <v/>
      </c>
      <c r="AG58" s="147" t="str">
        <f t="shared" si="17"/>
        <v/>
      </c>
      <c r="AH58" s="149" t="str">
        <f t="shared" si="20"/>
        <v/>
      </c>
      <c r="AI58" s="150" t="str">
        <f t="shared" si="18"/>
        <v/>
      </c>
      <c r="AJ58" s="149" t="str">
        <f t="shared" si="11"/>
        <v/>
      </c>
      <c r="AK58" s="149" t="str">
        <f>IF(AH58&lt;AI58,Übersetzungstexte!A$184,"")</f>
        <v/>
      </c>
      <c r="AL58" s="150" t="str">
        <f t="shared" si="19"/>
        <v/>
      </c>
      <c r="AM58" s="151"/>
    </row>
    <row r="59" spans="1:39" s="152" customFormat="1" ht="16.95" customHeight="1">
      <c r="A59" s="71"/>
      <c r="B59" s="464"/>
      <c r="C59" s="465"/>
      <c r="D59" s="466"/>
      <c r="E59" s="454"/>
      <c r="F59" s="155"/>
      <c r="G59" s="153"/>
      <c r="H59" s="252"/>
      <c r="I59" s="245"/>
      <c r="J59" s="250"/>
      <c r="K59" s="245"/>
      <c r="L59" s="247"/>
      <c r="M59" s="155" t="str">
        <f>IF(A59="","",'1043Af Demande'!$B$23)</f>
        <v/>
      </c>
      <c r="N59" s="153"/>
      <c r="O59" s="154"/>
      <c r="P59" s="153"/>
      <c r="Q59" s="154"/>
      <c r="R59" s="153"/>
      <c r="S59" s="245"/>
      <c r="T59" s="247"/>
      <c r="U59" s="347"/>
      <c r="V59" s="348"/>
      <c r="W59" s="349"/>
      <c r="X59" s="56"/>
      <c r="Y59" s="146">
        <f t="shared" si="12"/>
        <v>0</v>
      </c>
      <c r="Z59" s="146">
        <f>IF('1043Ef Décompte'!D63="",0,1)</f>
        <v>0</v>
      </c>
      <c r="AA59" s="147" t="e">
        <f t="shared" si="13"/>
        <v>#VALUE!</v>
      </c>
      <c r="AB59" s="147">
        <f t="shared" si="14"/>
        <v>0</v>
      </c>
      <c r="AC59" s="148" t="str">
        <f t="shared" si="15"/>
        <v/>
      </c>
      <c r="AD59" s="147" t="str">
        <f t="shared" si="8"/>
        <v/>
      </c>
      <c r="AE59" s="147" t="str">
        <f t="shared" si="9"/>
        <v/>
      </c>
      <c r="AF59" s="147" t="str">
        <f t="shared" si="16"/>
        <v/>
      </c>
      <c r="AG59" s="147" t="str">
        <f t="shared" si="17"/>
        <v/>
      </c>
      <c r="AH59" s="149" t="str">
        <f t="shared" si="20"/>
        <v/>
      </c>
      <c r="AI59" s="150" t="str">
        <f t="shared" si="18"/>
        <v/>
      </c>
      <c r="AJ59" s="149" t="str">
        <f t="shared" si="11"/>
        <v/>
      </c>
      <c r="AK59" s="149" t="str">
        <f>IF(AH59&lt;AI59,Übersetzungstexte!A$184,"")</f>
        <v/>
      </c>
      <c r="AL59" s="150" t="str">
        <f t="shared" si="19"/>
        <v/>
      </c>
      <c r="AM59" s="151"/>
    </row>
    <row r="60" spans="1:39" s="152" customFormat="1" ht="16.95" customHeight="1">
      <c r="A60" s="71"/>
      <c r="B60" s="464"/>
      <c r="C60" s="465"/>
      <c r="D60" s="466"/>
      <c r="E60" s="454"/>
      <c r="F60" s="155"/>
      <c r="G60" s="153"/>
      <c r="H60" s="252"/>
      <c r="I60" s="245"/>
      <c r="J60" s="250"/>
      <c r="K60" s="245"/>
      <c r="L60" s="247"/>
      <c r="M60" s="155" t="str">
        <f>IF(A60="","",'1043Af Demande'!$B$23)</f>
        <v/>
      </c>
      <c r="N60" s="153"/>
      <c r="O60" s="154"/>
      <c r="P60" s="153"/>
      <c r="Q60" s="154"/>
      <c r="R60" s="153"/>
      <c r="S60" s="245"/>
      <c r="T60" s="247"/>
      <c r="U60" s="347"/>
      <c r="V60" s="348"/>
      <c r="W60" s="349"/>
      <c r="X60" s="56"/>
      <c r="Y60" s="146">
        <f t="shared" si="12"/>
        <v>0</v>
      </c>
      <c r="Z60" s="146">
        <f>IF('1043Ef Décompte'!D64="",0,1)</f>
        <v>0</v>
      </c>
      <c r="AA60" s="147" t="e">
        <f t="shared" si="13"/>
        <v>#VALUE!</v>
      </c>
      <c r="AB60" s="147">
        <f t="shared" si="14"/>
        <v>0</v>
      </c>
      <c r="AC60" s="148" t="str">
        <f t="shared" si="15"/>
        <v/>
      </c>
      <c r="AD60" s="147" t="str">
        <f t="shared" si="8"/>
        <v/>
      </c>
      <c r="AE60" s="147" t="str">
        <f t="shared" si="9"/>
        <v/>
      </c>
      <c r="AF60" s="147" t="str">
        <f t="shared" si="16"/>
        <v/>
      </c>
      <c r="AG60" s="147" t="str">
        <f t="shared" si="17"/>
        <v/>
      </c>
      <c r="AH60" s="149" t="str">
        <f t="shared" si="20"/>
        <v/>
      </c>
      <c r="AI60" s="150" t="str">
        <f t="shared" si="18"/>
        <v/>
      </c>
      <c r="AJ60" s="149" t="str">
        <f t="shared" si="11"/>
        <v/>
      </c>
      <c r="AK60" s="149" t="str">
        <f>IF(AH60&lt;AI60,Übersetzungstexte!A$184,"")</f>
        <v/>
      </c>
      <c r="AL60" s="150" t="str">
        <f t="shared" si="19"/>
        <v/>
      </c>
      <c r="AM60" s="151"/>
    </row>
    <row r="61" spans="1:39" s="152" customFormat="1" ht="16.95" customHeight="1">
      <c r="A61" s="71"/>
      <c r="B61" s="464"/>
      <c r="C61" s="465"/>
      <c r="D61" s="466"/>
      <c r="E61" s="454"/>
      <c r="F61" s="155"/>
      <c r="G61" s="153"/>
      <c r="H61" s="252"/>
      <c r="I61" s="245"/>
      <c r="J61" s="250"/>
      <c r="K61" s="245"/>
      <c r="L61" s="247"/>
      <c r="M61" s="155" t="str">
        <f>IF(A61="","",'1043Af Demande'!$B$23)</f>
        <v/>
      </c>
      <c r="N61" s="153"/>
      <c r="O61" s="154"/>
      <c r="P61" s="153"/>
      <c r="Q61" s="154"/>
      <c r="R61" s="153"/>
      <c r="S61" s="245"/>
      <c r="T61" s="247"/>
      <c r="U61" s="347"/>
      <c r="V61" s="348"/>
      <c r="W61" s="349"/>
      <c r="X61" s="56"/>
      <c r="Y61" s="146">
        <f t="shared" si="12"/>
        <v>0</v>
      </c>
      <c r="Z61" s="146">
        <f>IF('1043Ef Décompte'!D65="",0,1)</f>
        <v>0</v>
      </c>
      <c r="AA61" s="147" t="e">
        <f t="shared" si="13"/>
        <v>#VALUE!</v>
      </c>
      <c r="AB61" s="147">
        <f t="shared" si="14"/>
        <v>0</v>
      </c>
      <c r="AC61" s="148" t="str">
        <f t="shared" si="15"/>
        <v/>
      </c>
      <c r="AD61" s="147" t="str">
        <f t="shared" si="8"/>
        <v/>
      </c>
      <c r="AE61" s="147" t="str">
        <f t="shared" si="9"/>
        <v/>
      </c>
      <c r="AF61" s="147" t="str">
        <f t="shared" si="16"/>
        <v/>
      </c>
      <c r="AG61" s="147" t="str">
        <f t="shared" si="17"/>
        <v/>
      </c>
      <c r="AH61" s="149" t="str">
        <f t="shared" si="20"/>
        <v/>
      </c>
      <c r="AI61" s="150" t="str">
        <f t="shared" si="18"/>
        <v/>
      </c>
      <c r="AJ61" s="149" t="str">
        <f t="shared" si="11"/>
        <v/>
      </c>
      <c r="AK61" s="149" t="str">
        <f>IF(AH61&lt;AI61,Übersetzungstexte!A$184,"")</f>
        <v/>
      </c>
      <c r="AL61" s="150" t="str">
        <f t="shared" si="19"/>
        <v/>
      </c>
      <c r="AM61" s="151"/>
    </row>
    <row r="62" spans="1:39" s="152" customFormat="1" ht="16.95" customHeight="1">
      <c r="A62" s="71"/>
      <c r="B62" s="464"/>
      <c r="C62" s="465"/>
      <c r="D62" s="466"/>
      <c r="E62" s="454"/>
      <c r="F62" s="155"/>
      <c r="G62" s="153"/>
      <c r="H62" s="252"/>
      <c r="I62" s="245"/>
      <c r="J62" s="250"/>
      <c r="K62" s="245"/>
      <c r="L62" s="247"/>
      <c r="M62" s="155" t="str">
        <f>IF(A62="","",'1043Af Demande'!$B$23)</f>
        <v/>
      </c>
      <c r="N62" s="153"/>
      <c r="O62" s="154"/>
      <c r="P62" s="153"/>
      <c r="Q62" s="154"/>
      <c r="R62" s="153"/>
      <c r="S62" s="245"/>
      <c r="T62" s="247"/>
      <c r="U62" s="347"/>
      <c r="V62" s="348"/>
      <c r="W62" s="349"/>
      <c r="X62" s="56"/>
      <c r="Y62" s="146">
        <f t="shared" si="12"/>
        <v>0</v>
      </c>
      <c r="Z62" s="146">
        <f>IF('1043Ef Décompte'!D66="",0,1)</f>
        <v>0</v>
      </c>
      <c r="AA62" s="147" t="e">
        <f t="shared" si="13"/>
        <v>#VALUE!</v>
      </c>
      <c r="AB62" s="147">
        <f t="shared" si="14"/>
        <v>0</v>
      </c>
      <c r="AC62" s="148" t="str">
        <f t="shared" si="15"/>
        <v/>
      </c>
      <c r="AD62" s="147" t="str">
        <f t="shared" si="8"/>
        <v/>
      </c>
      <c r="AE62" s="147" t="str">
        <f t="shared" si="9"/>
        <v/>
      </c>
      <c r="AF62" s="147" t="str">
        <f t="shared" si="16"/>
        <v/>
      </c>
      <c r="AG62" s="147" t="str">
        <f t="shared" si="17"/>
        <v/>
      </c>
      <c r="AH62" s="149" t="str">
        <f t="shared" si="20"/>
        <v/>
      </c>
      <c r="AI62" s="150" t="str">
        <f t="shared" si="18"/>
        <v/>
      </c>
      <c r="AJ62" s="149" t="str">
        <f t="shared" si="11"/>
        <v/>
      </c>
      <c r="AK62" s="149" t="str">
        <f>IF(AH62&lt;AI62,Übersetzungstexte!A$184,"")</f>
        <v/>
      </c>
      <c r="AL62" s="150" t="str">
        <f t="shared" si="19"/>
        <v/>
      </c>
      <c r="AM62" s="151"/>
    </row>
    <row r="63" spans="1:39" s="152" customFormat="1" ht="16.95" customHeight="1">
      <c r="A63" s="71"/>
      <c r="B63" s="464"/>
      <c r="C63" s="465"/>
      <c r="D63" s="466"/>
      <c r="E63" s="454"/>
      <c r="F63" s="155"/>
      <c r="G63" s="153"/>
      <c r="H63" s="252"/>
      <c r="I63" s="245"/>
      <c r="J63" s="250"/>
      <c r="K63" s="245"/>
      <c r="L63" s="247"/>
      <c r="M63" s="155" t="str">
        <f>IF(A63="","",'1043Af Demande'!$B$23)</f>
        <v/>
      </c>
      <c r="N63" s="153"/>
      <c r="O63" s="154"/>
      <c r="P63" s="153"/>
      <c r="Q63" s="154"/>
      <c r="R63" s="153"/>
      <c r="S63" s="245"/>
      <c r="T63" s="247"/>
      <c r="U63" s="347"/>
      <c r="V63" s="348"/>
      <c r="W63" s="349"/>
      <c r="X63" s="56"/>
      <c r="Y63" s="146">
        <f t="shared" si="12"/>
        <v>0</v>
      </c>
      <c r="Z63" s="146">
        <f>IF('1043Ef Décompte'!D67="",0,1)</f>
        <v>0</v>
      </c>
      <c r="AA63" s="147" t="e">
        <f t="shared" si="13"/>
        <v>#VALUE!</v>
      </c>
      <c r="AB63" s="147">
        <f t="shared" si="14"/>
        <v>0</v>
      </c>
      <c r="AC63" s="148" t="str">
        <f t="shared" si="15"/>
        <v/>
      </c>
      <c r="AD63" s="147" t="str">
        <f t="shared" si="8"/>
        <v/>
      </c>
      <c r="AE63" s="147" t="str">
        <f t="shared" si="9"/>
        <v/>
      </c>
      <c r="AF63" s="147" t="str">
        <f t="shared" si="16"/>
        <v/>
      </c>
      <c r="AG63" s="147" t="str">
        <f t="shared" si="17"/>
        <v/>
      </c>
      <c r="AH63" s="149" t="str">
        <f t="shared" si="20"/>
        <v/>
      </c>
      <c r="AI63" s="150" t="str">
        <f t="shared" si="18"/>
        <v/>
      </c>
      <c r="AJ63" s="149" t="str">
        <f t="shared" si="11"/>
        <v/>
      </c>
      <c r="AK63" s="149" t="str">
        <f>IF(AH63&lt;AI63,Übersetzungstexte!A$184,"")</f>
        <v/>
      </c>
      <c r="AL63" s="150" t="str">
        <f t="shared" si="19"/>
        <v/>
      </c>
      <c r="AM63" s="151"/>
    </row>
    <row r="64" spans="1:39" s="152" customFormat="1" ht="16.95" customHeight="1">
      <c r="A64" s="71"/>
      <c r="B64" s="464"/>
      <c r="C64" s="465"/>
      <c r="D64" s="466"/>
      <c r="E64" s="454"/>
      <c r="F64" s="155"/>
      <c r="G64" s="153"/>
      <c r="H64" s="252"/>
      <c r="I64" s="245"/>
      <c r="J64" s="250"/>
      <c r="K64" s="245"/>
      <c r="L64" s="247"/>
      <c r="M64" s="155" t="str">
        <f>IF(A64="","",'1043Af Demande'!$B$23)</f>
        <v/>
      </c>
      <c r="N64" s="153"/>
      <c r="O64" s="154"/>
      <c r="P64" s="153"/>
      <c r="Q64" s="154"/>
      <c r="R64" s="153"/>
      <c r="S64" s="245"/>
      <c r="T64" s="247"/>
      <c r="U64" s="347"/>
      <c r="V64" s="348"/>
      <c r="W64" s="349"/>
      <c r="X64" s="56"/>
      <c r="Y64" s="146">
        <f t="shared" si="12"/>
        <v>0</v>
      </c>
      <c r="Z64" s="146">
        <f>IF('1043Ef Décompte'!D68="",0,1)</f>
        <v>0</v>
      </c>
      <c r="AA64" s="147" t="e">
        <f t="shared" si="13"/>
        <v>#VALUE!</v>
      </c>
      <c r="AB64" s="147">
        <f t="shared" si="14"/>
        <v>0</v>
      </c>
      <c r="AC64" s="148" t="str">
        <f t="shared" si="15"/>
        <v/>
      </c>
      <c r="AD64" s="147" t="str">
        <f t="shared" si="8"/>
        <v/>
      </c>
      <c r="AE64" s="147" t="str">
        <f t="shared" si="9"/>
        <v/>
      </c>
      <c r="AF64" s="147" t="str">
        <f t="shared" si="16"/>
        <v/>
      </c>
      <c r="AG64" s="147" t="str">
        <f t="shared" si="17"/>
        <v/>
      </c>
      <c r="AH64" s="149" t="str">
        <f t="shared" si="20"/>
        <v/>
      </c>
      <c r="AI64" s="150" t="str">
        <f t="shared" si="18"/>
        <v/>
      </c>
      <c r="AJ64" s="149" t="str">
        <f t="shared" si="11"/>
        <v/>
      </c>
      <c r="AK64" s="149" t="str">
        <f>IF(AH64&lt;AI64,Übersetzungstexte!A$184,"")</f>
        <v/>
      </c>
      <c r="AL64" s="150" t="str">
        <f t="shared" si="19"/>
        <v/>
      </c>
      <c r="AM64" s="151"/>
    </row>
    <row r="65" spans="1:39" s="152" customFormat="1" ht="16.95" customHeight="1">
      <c r="A65" s="71"/>
      <c r="B65" s="464"/>
      <c r="C65" s="465"/>
      <c r="D65" s="466"/>
      <c r="E65" s="454"/>
      <c r="F65" s="155"/>
      <c r="G65" s="153"/>
      <c r="H65" s="252"/>
      <c r="I65" s="245"/>
      <c r="J65" s="250"/>
      <c r="K65" s="245"/>
      <c r="L65" s="247"/>
      <c r="M65" s="155" t="str">
        <f>IF(A65="","",'1043Af Demande'!$B$23)</f>
        <v/>
      </c>
      <c r="N65" s="153"/>
      <c r="O65" s="154"/>
      <c r="P65" s="153"/>
      <c r="Q65" s="154"/>
      <c r="R65" s="153"/>
      <c r="S65" s="245"/>
      <c r="T65" s="247"/>
      <c r="U65" s="347"/>
      <c r="V65" s="348"/>
      <c r="W65" s="349"/>
      <c r="X65" s="56"/>
      <c r="Y65" s="146">
        <f t="shared" si="12"/>
        <v>0</v>
      </c>
      <c r="Z65" s="146">
        <f>IF('1043Ef Décompte'!D69="",0,1)</f>
        <v>0</v>
      </c>
      <c r="AA65" s="147" t="e">
        <f t="shared" si="13"/>
        <v>#VALUE!</v>
      </c>
      <c r="AB65" s="147">
        <f t="shared" si="14"/>
        <v>0</v>
      </c>
      <c r="AC65" s="148" t="str">
        <f t="shared" si="15"/>
        <v/>
      </c>
      <c r="AD65" s="147" t="str">
        <f t="shared" si="8"/>
        <v/>
      </c>
      <c r="AE65" s="147" t="str">
        <f t="shared" si="9"/>
        <v/>
      </c>
      <c r="AF65" s="147" t="str">
        <f t="shared" si="16"/>
        <v/>
      </c>
      <c r="AG65" s="147" t="str">
        <f t="shared" si="17"/>
        <v/>
      </c>
      <c r="AH65" s="149" t="str">
        <f t="shared" si="20"/>
        <v/>
      </c>
      <c r="AI65" s="150" t="str">
        <f t="shared" si="18"/>
        <v/>
      </c>
      <c r="AJ65" s="149" t="str">
        <f t="shared" si="11"/>
        <v/>
      </c>
      <c r="AK65" s="149" t="str">
        <f>IF(AH65&lt;AI65,Übersetzungstexte!A$184,"")</f>
        <v/>
      </c>
      <c r="AL65" s="150" t="str">
        <f t="shared" si="19"/>
        <v/>
      </c>
      <c r="AM65" s="151"/>
    </row>
    <row r="66" spans="1:39" s="152" customFormat="1" ht="16.95" customHeight="1">
      <c r="A66" s="71"/>
      <c r="B66" s="464"/>
      <c r="C66" s="465"/>
      <c r="D66" s="466"/>
      <c r="E66" s="454"/>
      <c r="F66" s="155"/>
      <c r="G66" s="153"/>
      <c r="H66" s="252"/>
      <c r="I66" s="245"/>
      <c r="J66" s="250"/>
      <c r="K66" s="245"/>
      <c r="L66" s="247"/>
      <c r="M66" s="155" t="str">
        <f>IF(A66="","",'1043Af Demande'!$B$23)</f>
        <v/>
      </c>
      <c r="N66" s="153"/>
      <c r="O66" s="154"/>
      <c r="P66" s="153"/>
      <c r="Q66" s="154"/>
      <c r="R66" s="153"/>
      <c r="S66" s="245"/>
      <c r="T66" s="247"/>
      <c r="U66" s="347"/>
      <c r="V66" s="348"/>
      <c r="W66" s="349"/>
      <c r="X66" s="56"/>
      <c r="Y66" s="146">
        <f t="shared" si="12"/>
        <v>0</v>
      </c>
      <c r="Z66" s="146">
        <f>IF('1043Ef Décompte'!D70="",0,1)</f>
        <v>0</v>
      </c>
      <c r="AA66" s="147" t="e">
        <f t="shared" si="13"/>
        <v>#VALUE!</v>
      </c>
      <c r="AB66" s="147">
        <f t="shared" si="14"/>
        <v>0</v>
      </c>
      <c r="AC66" s="148" t="str">
        <f t="shared" si="15"/>
        <v/>
      </c>
      <c r="AD66" s="147" t="str">
        <f t="shared" si="8"/>
        <v/>
      </c>
      <c r="AE66" s="147" t="str">
        <f t="shared" si="9"/>
        <v/>
      </c>
      <c r="AF66" s="147" t="str">
        <f t="shared" si="16"/>
        <v/>
      </c>
      <c r="AG66" s="147" t="str">
        <f t="shared" si="17"/>
        <v/>
      </c>
      <c r="AH66" s="149" t="str">
        <f t="shared" si="20"/>
        <v/>
      </c>
      <c r="AI66" s="150" t="str">
        <f t="shared" si="18"/>
        <v/>
      </c>
      <c r="AJ66" s="149" t="str">
        <f t="shared" si="11"/>
        <v/>
      </c>
      <c r="AK66" s="149" t="str">
        <f>IF(AH66&lt;AI66,Übersetzungstexte!A$184,"")</f>
        <v/>
      </c>
      <c r="AL66" s="150" t="str">
        <f t="shared" si="19"/>
        <v/>
      </c>
      <c r="AM66" s="151"/>
    </row>
    <row r="67" spans="1:39" s="152" customFormat="1" ht="16.95" customHeight="1">
      <c r="A67" s="71"/>
      <c r="B67" s="464"/>
      <c r="C67" s="465"/>
      <c r="D67" s="466"/>
      <c r="E67" s="454"/>
      <c r="F67" s="155"/>
      <c r="G67" s="153"/>
      <c r="H67" s="252"/>
      <c r="I67" s="245"/>
      <c r="J67" s="250"/>
      <c r="K67" s="245"/>
      <c r="L67" s="247"/>
      <c r="M67" s="155" t="str">
        <f>IF(A67="","",'1043Af Demande'!$B$23)</f>
        <v/>
      </c>
      <c r="N67" s="153"/>
      <c r="O67" s="154"/>
      <c r="P67" s="153"/>
      <c r="Q67" s="154"/>
      <c r="R67" s="153"/>
      <c r="S67" s="245"/>
      <c r="T67" s="247"/>
      <c r="U67" s="347"/>
      <c r="V67" s="348"/>
      <c r="W67" s="349"/>
      <c r="X67" s="56"/>
      <c r="Y67" s="146">
        <f t="shared" si="12"/>
        <v>0</v>
      </c>
      <c r="Z67" s="146">
        <f>IF('1043Ef Décompte'!D71="",0,1)</f>
        <v>0</v>
      </c>
      <c r="AA67" s="147" t="e">
        <f t="shared" si="13"/>
        <v>#VALUE!</v>
      </c>
      <c r="AB67" s="147">
        <f t="shared" si="14"/>
        <v>0</v>
      </c>
      <c r="AC67" s="148" t="str">
        <f t="shared" si="15"/>
        <v/>
      </c>
      <c r="AD67" s="147" t="str">
        <f t="shared" si="8"/>
        <v/>
      </c>
      <c r="AE67" s="147" t="str">
        <f t="shared" si="9"/>
        <v/>
      </c>
      <c r="AF67" s="147" t="str">
        <f t="shared" si="16"/>
        <v/>
      </c>
      <c r="AG67" s="147" t="str">
        <f t="shared" si="17"/>
        <v/>
      </c>
      <c r="AH67" s="149" t="str">
        <f t="shared" si="20"/>
        <v/>
      </c>
      <c r="AI67" s="150" t="str">
        <f t="shared" si="18"/>
        <v/>
      </c>
      <c r="AJ67" s="149" t="str">
        <f t="shared" si="11"/>
        <v/>
      </c>
      <c r="AK67" s="149" t="str">
        <f>IF(AH67&lt;AI67,Übersetzungstexte!A$184,"")</f>
        <v/>
      </c>
      <c r="AL67" s="150" t="str">
        <f t="shared" si="19"/>
        <v/>
      </c>
      <c r="AM67" s="151"/>
    </row>
    <row r="68" spans="1:39" s="152" customFormat="1" ht="16.95" customHeight="1">
      <c r="A68" s="71"/>
      <c r="B68" s="464"/>
      <c r="C68" s="465"/>
      <c r="D68" s="466"/>
      <c r="E68" s="454"/>
      <c r="F68" s="155"/>
      <c r="G68" s="153"/>
      <c r="H68" s="252"/>
      <c r="I68" s="245"/>
      <c r="J68" s="250"/>
      <c r="K68" s="245"/>
      <c r="L68" s="247"/>
      <c r="M68" s="155" t="str">
        <f>IF(A68="","",'1043Af Demande'!$B$23)</f>
        <v/>
      </c>
      <c r="N68" s="153"/>
      <c r="O68" s="154"/>
      <c r="P68" s="153"/>
      <c r="Q68" s="154"/>
      <c r="R68" s="153"/>
      <c r="S68" s="245"/>
      <c r="T68" s="247"/>
      <c r="U68" s="347"/>
      <c r="V68" s="348"/>
      <c r="W68" s="349"/>
      <c r="X68" s="56"/>
      <c r="Y68" s="146">
        <f t="shared" si="12"/>
        <v>0</v>
      </c>
      <c r="Z68" s="146">
        <f>IF('1043Ef Décompte'!D72="",0,1)</f>
        <v>0</v>
      </c>
      <c r="AA68" s="147" t="e">
        <f t="shared" si="13"/>
        <v>#VALUE!</v>
      </c>
      <c r="AB68" s="147">
        <f t="shared" si="14"/>
        <v>0</v>
      </c>
      <c r="AC68" s="148" t="str">
        <f t="shared" si="15"/>
        <v/>
      </c>
      <c r="AD68" s="147" t="str">
        <f t="shared" si="8"/>
        <v/>
      </c>
      <c r="AE68" s="147" t="str">
        <f t="shared" si="9"/>
        <v/>
      </c>
      <c r="AF68" s="147" t="str">
        <f t="shared" si="16"/>
        <v/>
      </c>
      <c r="AG68" s="147" t="str">
        <f t="shared" si="17"/>
        <v/>
      </c>
      <c r="AH68" s="149" t="str">
        <f t="shared" si="20"/>
        <v/>
      </c>
      <c r="AI68" s="150" t="str">
        <f t="shared" si="18"/>
        <v/>
      </c>
      <c r="AJ68" s="149" t="str">
        <f t="shared" si="11"/>
        <v/>
      </c>
      <c r="AK68" s="149" t="str">
        <f>IF(AH68&lt;AI68,Übersetzungstexte!A$184,"")</f>
        <v/>
      </c>
      <c r="AL68" s="150" t="str">
        <f t="shared" si="19"/>
        <v/>
      </c>
      <c r="AM68" s="151"/>
    </row>
    <row r="69" spans="1:39" s="152" customFormat="1" ht="16.95" customHeight="1">
      <c r="A69" s="71"/>
      <c r="B69" s="464"/>
      <c r="C69" s="465"/>
      <c r="D69" s="466"/>
      <c r="E69" s="454"/>
      <c r="F69" s="155"/>
      <c r="G69" s="153"/>
      <c r="H69" s="252"/>
      <c r="I69" s="245"/>
      <c r="J69" s="250"/>
      <c r="K69" s="245"/>
      <c r="L69" s="247"/>
      <c r="M69" s="155" t="str">
        <f>IF(A69="","",'1043Af Demande'!$B$23)</f>
        <v/>
      </c>
      <c r="N69" s="153"/>
      <c r="O69" s="154"/>
      <c r="P69" s="153"/>
      <c r="Q69" s="154"/>
      <c r="R69" s="153"/>
      <c r="S69" s="245"/>
      <c r="T69" s="247"/>
      <c r="U69" s="347"/>
      <c r="V69" s="348"/>
      <c r="W69" s="349"/>
      <c r="X69" s="56"/>
      <c r="Y69" s="146">
        <f t="shared" si="12"/>
        <v>0</v>
      </c>
      <c r="Z69" s="146">
        <f>IF('1043Ef Décompte'!D73="",0,1)</f>
        <v>0</v>
      </c>
      <c r="AA69" s="147" t="e">
        <f t="shared" si="13"/>
        <v>#VALUE!</v>
      </c>
      <c r="AB69" s="147">
        <f t="shared" si="14"/>
        <v>0</v>
      </c>
      <c r="AC69" s="148" t="str">
        <f t="shared" si="15"/>
        <v/>
      </c>
      <c r="AD69" s="147" t="str">
        <f t="shared" si="8"/>
        <v/>
      </c>
      <c r="AE69" s="147" t="str">
        <f t="shared" si="9"/>
        <v/>
      </c>
      <c r="AF69" s="147" t="str">
        <f t="shared" si="16"/>
        <v/>
      </c>
      <c r="AG69" s="147" t="str">
        <f t="shared" si="17"/>
        <v/>
      </c>
      <c r="AH69" s="149" t="str">
        <f t="shared" si="20"/>
        <v/>
      </c>
      <c r="AI69" s="150" t="str">
        <f t="shared" si="18"/>
        <v/>
      </c>
      <c r="AJ69" s="149" t="str">
        <f t="shared" si="11"/>
        <v/>
      </c>
      <c r="AK69" s="149" t="str">
        <f>IF(AH69&lt;AI69,Übersetzungstexte!A$184,"")</f>
        <v/>
      </c>
      <c r="AL69" s="150" t="str">
        <f t="shared" si="19"/>
        <v/>
      </c>
      <c r="AM69" s="151"/>
    </row>
    <row r="70" spans="1:39" s="152" customFormat="1" ht="16.95" customHeight="1">
      <c r="A70" s="71"/>
      <c r="B70" s="464"/>
      <c r="C70" s="465"/>
      <c r="D70" s="466"/>
      <c r="E70" s="454"/>
      <c r="F70" s="155"/>
      <c r="G70" s="153"/>
      <c r="H70" s="252"/>
      <c r="I70" s="245"/>
      <c r="J70" s="250"/>
      <c r="K70" s="245"/>
      <c r="L70" s="247"/>
      <c r="M70" s="155" t="str">
        <f>IF(A70="","",'1043Af Demande'!$B$23)</f>
        <v/>
      </c>
      <c r="N70" s="153"/>
      <c r="O70" s="154"/>
      <c r="P70" s="153"/>
      <c r="Q70" s="154"/>
      <c r="R70" s="153"/>
      <c r="S70" s="245"/>
      <c r="T70" s="247"/>
      <c r="U70" s="347"/>
      <c r="V70" s="348"/>
      <c r="W70" s="349"/>
      <c r="X70" s="56"/>
      <c r="Y70" s="146">
        <f t="shared" si="12"/>
        <v>0</v>
      </c>
      <c r="Z70" s="146">
        <f>IF('1043Ef Décompte'!D74="",0,1)</f>
        <v>0</v>
      </c>
      <c r="AA70" s="147" t="e">
        <f t="shared" si="13"/>
        <v>#VALUE!</v>
      </c>
      <c r="AB70" s="147">
        <f t="shared" si="14"/>
        <v>0</v>
      </c>
      <c r="AC70" s="148" t="str">
        <f t="shared" si="15"/>
        <v/>
      </c>
      <c r="AD70" s="147" t="str">
        <f t="shared" si="8"/>
        <v/>
      </c>
      <c r="AE70" s="147" t="str">
        <f t="shared" si="9"/>
        <v/>
      </c>
      <c r="AF70" s="147" t="str">
        <f t="shared" si="16"/>
        <v/>
      </c>
      <c r="AG70" s="147" t="str">
        <f t="shared" si="17"/>
        <v/>
      </c>
      <c r="AH70" s="149" t="str">
        <f t="shared" si="20"/>
        <v/>
      </c>
      <c r="AI70" s="150" t="str">
        <f t="shared" si="18"/>
        <v/>
      </c>
      <c r="AJ70" s="149" t="str">
        <f t="shared" si="11"/>
        <v/>
      </c>
      <c r="AK70" s="149" t="str">
        <f>IF(AH70&lt;AI70,Übersetzungstexte!A$184,"")</f>
        <v/>
      </c>
      <c r="AL70" s="150" t="str">
        <f t="shared" si="19"/>
        <v/>
      </c>
      <c r="AM70" s="151"/>
    </row>
    <row r="71" spans="1:39" s="152" customFormat="1" ht="16.95" customHeight="1">
      <c r="A71" s="71"/>
      <c r="B71" s="464"/>
      <c r="C71" s="465"/>
      <c r="D71" s="466"/>
      <c r="E71" s="454"/>
      <c r="F71" s="155"/>
      <c r="G71" s="153"/>
      <c r="H71" s="252"/>
      <c r="I71" s="245"/>
      <c r="J71" s="250"/>
      <c r="K71" s="245"/>
      <c r="L71" s="247"/>
      <c r="M71" s="155" t="str">
        <f>IF(A71="","",'1043Af Demande'!$B$23)</f>
        <v/>
      </c>
      <c r="N71" s="153"/>
      <c r="O71" s="154"/>
      <c r="P71" s="153"/>
      <c r="Q71" s="154"/>
      <c r="R71" s="153"/>
      <c r="S71" s="245"/>
      <c r="T71" s="247"/>
      <c r="U71" s="347"/>
      <c r="V71" s="348"/>
      <c r="W71" s="349"/>
      <c r="X71" s="56"/>
      <c r="Y71" s="146">
        <f t="shared" si="12"/>
        <v>0</v>
      </c>
      <c r="Z71" s="146">
        <f>IF('1043Ef Décompte'!D75="",0,1)</f>
        <v>0</v>
      </c>
      <c r="AA71" s="147" t="e">
        <f t="shared" si="13"/>
        <v>#VALUE!</v>
      </c>
      <c r="AB71" s="147">
        <f t="shared" si="14"/>
        <v>0</v>
      </c>
      <c r="AC71" s="148" t="str">
        <f t="shared" si="15"/>
        <v/>
      </c>
      <c r="AD71" s="147" t="str">
        <f t="shared" si="8"/>
        <v/>
      </c>
      <c r="AE71" s="147" t="str">
        <f t="shared" si="9"/>
        <v/>
      </c>
      <c r="AF71" s="147" t="str">
        <f t="shared" si="16"/>
        <v/>
      </c>
      <c r="AG71" s="147" t="str">
        <f t="shared" si="17"/>
        <v/>
      </c>
      <c r="AH71" s="149" t="str">
        <f t="shared" si="20"/>
        <v/>
      </c>
      <c r="AI71" s="150" t="str">
        <f t="shared" si="18"/>
        <v/>
      </c>
      <c r="AJ71" s="149" t="str">
        <f t="shared" si="11"/>
        <v/>
      </c>
      <c r="AK71" s="149" t="str">
        <f>IF(AH71&lt;AI71,Übersetzungstexte!A$184,"")</f>
        <v/>
      </c>
      <c r="AL71" s="150" t="str">
        <f t="shared" si="19"/>
        <v/>
      </c>
      <c r="AM71" s="151"/>
    </row>
    <row r="72" spans="1:39" s="152" customFormat="1" ht="16.95" customHeight="1">
      <c r="A72" s="71"/>
      <c r="B72" s="464"/>
      <c r="C72" s="465"/>
      <c r="D72" s="466"/>
      <c r="E72" s="454"/>
      <c r="F72" s="155"/>
      <c r="G72" s="153"/>
      <c r="H72" s="252"/>
      <c r="I72" s="245"/>
      <c r="J72" s="250"/>
      <c r="K72" s="245"/>
      <c r="L72" s="247"/>
      <c r="M72" s="155" t="str">
        <f>IF(A72="","",'1043Af Demande'!$B$23)</f>
        <v/>
      </c>
      <c r="N72" s="153"/>
      <c r="O72" s="154"/>
      <c r="P72" s="153"/>
      <c r="Q72" s="154"/>
      <c r="R72" s="153"/>
      <c r="S72" s="245"/>
      <c r="T72" s="247"/>
      <c r="U72" s="347"/>
      <c r="V72" s="348"/>
      <c r="W72" s="349"/>
      <c r="X72" s="56"/>
      <c r="Y72" s="146">
        <f t="shared" ref="Y72:Y135" si="21">IF(Y$2-YEAR(D72)&lt;Y$3,0,1)</f>
        <v>0</v>
      </c>
      <c r="Z72" s="146">
        <f>IF('1043Ef Décompte'!D76="",0,1)</f>
        <v>0</v>
      </c>
      <c r="AA72" s="147" t="e">
        <f t="shared" ref="AA72:AA135" si="22">ROUND((K72+J72)/(Y$4-(K72+J72))*100,2)</f>
        <v>#VALUE!</v>
      </c>
      <c r="AB72" s="147">
        <f t="shared" ref="AB72:AB135" si="23">ROUND(H72,0)/12</f>
        <v>0</v>
      </c>
      <c r="AC72" s="148" t="str">
        <f t="shared" ref="AC72:AC135" si="24">IF(AND(A72="",B72="",C72=""),"",ROUND((Y$4-(K72+J72))*L72/60,1))</f>
        <v/>
      </c>
      <c r="AD72" s="147" t="str">
        <f t="shared" si="8"/>
        <v/>
      </c>
      <c r="AE72" s="147" t="str">
        <f t="shared" si="9"/>
        <v/>
      </c>
      <c r="AF72" s="147" t="str">
        <f t="shared" ref="AF72:AF135" si="25">IF(OR(AND(A72="",B72="",C72=""),F72=0,F72="",AC72=0,AC72=""),"",ROUND((AB72*F72/AC72),2))</f>
        <v/>
      </c>
      <c r="AG72" s="147" t="str">
        <f t="shared" ref="AG72:AG135" si="26">IF(OR(AND(A72="",B72="",C72=""),F72=0,F72="",AC72=0,AC72=""),"",ROUND((I72/(12*AB72*F72)+1)*AB72*F72/AC72,2))</f>
        <v/>
      </c>
      <c r="AH72" s="149" t="str">
        <f t="shared" si="20"/>
        <v/>
      </c>
      <c r="AI72" s="150" t="str">
        <f t="shared" ref="AI72:AI135" si="27">IF(OR(AND(A72="",B72="",C72=""),Y$4=""),"",IF(AND(G72&gt;0,I72&gt;0),AE72, IF(G72&gt;0,AD72, IF(AND(F72&gt;0,I72&gt;0),AG72,AF72))))</f>
        <v/>
      </c>
      <c r="AJ72" s="149" t="str">
        <f t="shared" si="11"/>
        <v/>
      </c>
      <c r="AK72" s="149" t="str">
        <f>IF(AH72&lt;AI72,Übersetzungstexte!A$184,"")</f>
        <v/>
      </c>
      <c r="AL72" s="150" t="str">
        <f t="shared" ref="AL72:AL135" si="28">IF(AND(B72="",C72=""),"",CONCATENATE(B72,", ",C72))</f>
        <v/>
      </c>
      <c r="AM72" s="151"/>
    </row>
    <row r="73" spans="1:39" s="152" customFormat="1" ht="16.95" customHeight="1">
      <c r="A73" s="71"/>
      <c r="B73" s="464"/>
      <c r="C73" s="465"/>
      <c r="D73" s="466"/>
      <c r="E73" s="454"/>
      <c r="F73" s="155"/>
      <c r="G73" s="153"/>
      <c r="H73" s="252"/>
      <c r="I73" s="245"/>
      <c r="J73" s="250"/>
      <c r="K73" s="245"/>
      <c r="L73" s="247"/>
      <c r="M73" s="155" t="str">
        <f>IF(A73="","",'1043Af Demande'!$B$23)</f>
        <v/>
      </c>
      <c r="N73" s="153"/>
      <c r="O73" s="154"/>
      <c r="P73" s="153"/>
      <c r="Q73" s="154"/>
      <c r="R73" s="153"/>
      <c r="S73" s="245"/>
      <c r="T73" s="247"/>
      <c r="U73" s="347"/>
      <c r="V73" s="348"/>
      <c r="W73" s="349"/>
      <c r="X73" s="56"/>
      <c r="Y73" s="146">
        <f t="shared" si="21"/>
        <v>0</v>
      </c>
      <c r="Z73" s="146">
        <f>IF('1043Ef Décompte'!D77="",0,1)</f>
        <v>0</v>
      </c>
      <c r="AA73" s="147" t="e">
        <f t="shared" si="22"/>
        <v>#VALUE!</v>
      </c>
      <c r="AB73" s="147">
        <f t="shared" si="23"/>
        <v>0</v>
      </c>
      <c r="AC73" s="148" t="str">
        <f t="shared" si="24"/>
        <v/>
      </c>
      <c r="AD73" s="147" t="str">
        <f t="shared" ref="AD73:AD136" si="29">IF(OR(AND(A73="",B73="",C73=""),G73=0,G73=""),"",ROUND((1+AA73/100)*AB73*G73,2))</f>
        <v/>
      </c>
      <c r="AE73" s="147" t="str">
        <f t="shared" ref="AE73:AE136" si="30">IF(OR(AND(A73="",B73="",C73=""),G73=0,G73=""),"",ROUND((1+AA73/100)*(I73/(Y$4*L73/5)+AB73*G73),2))</f>
        <v/>
      </c>
      <c r="AF73" s="147" t="str">
        <f t="shared" si="25"/>
        <v/>
      </c>
      <c r="AG73" s="147" t="str">
        <f t="shared" si="26"/>
        <v/>
      </c>
      <c r="AH73" s="149" t="str">
        <f t="shared" ref="AH73:AH136" si="31">IF(OR(AND(A73="",B73="",C73=""),AC73=0,AC73=""),"",ROUND(AH$4 / AC73,1))</f>
        <v/>
      </c>
      <c r="AI73" s="150" t="str">
        <f t="shared" si="27"/>
        <v/>
      </c>
      <c r="AJ73" s="149" t="str">
        <f t="shared" ref="AJ73:AJ136" si="32">IF(AH73&lt;AI73,AH73,AI73)</f>
        <v/>
      </c>
      <c r="AK73" s="149" t="str">
        <f>IF(AH73&lt;AI73,Übersetzungstexte!A$184,"")</f>
        <v/>
      </c>
      <c r="AL73" s="150" t="str">
        <f t="shared" si="28"/>
        <v/>
      </c>
      <c r="AM73" s="151"/>
    </row>
    <row r="74" spans="1:39" s="152" customFormat="1" ht="16.95" customHeight="1">
      <c r="A74" s="71"/>
      <c r="B74" s="464"/>
      <c r="C74" s="465"/>
      <c r="D74" s="466"/>
      <c r="E74" s="454"/>
      <c r="F74" s="155"/>
      <c r="G74" s="153"/>
      <c r="H74" s="252"/>
      <c r="I74" s="245"/>
      <c r="J74" s="250"/>
      <c r="K74" s="245"/>
      <c r="L74" s="247"/>
      <c r="M74" s="155" t="str">
        <f>IF(A74="","",'1043Af Demande'!$B$23)</f>
        <v/>
      </c>
      <c r="N74" s="153"/>
      <c r="O74" s="154"/>
      <c r="P74" s="153"/>
      <c r="Q74" s="154"/>
      <c r="R74" s="153"/>
      <c r="S74" s="245"/>
      <c r="T74" s="247"/>
      <c r="U74" s="347"/>
      <c r="V74" s="348"/>
      <c r="W74" s="349"/>
      <c r="X74" s="56"/>
      <c r="Y74" s="146">
        <f t="shared" si="21"/>
        <v>0</v>
      </c>
      <c r="Z74" s="146">
        <f>IF('1043Ef Décompte'!D78="",0,1)</f>
        <v>0</v>
      </c>
      <c r="AA74" s="147" t="e">
        <f t="shared" si="22"/>
        <v>#VALUE!</v>
      </c>
      <c r="AB74" s="147">
        <f t="shared" si="23"/>
        <v>0</v>
      </c>
      <c r="AC74" s="148" t="str">
        <f t="shared" si="24"/>
        <v/>
      </c>
      <c r="AD74" s="147" t="str">
        <f t="shared" si="29"/>
        <v/>
      </c>
      <c r="AE74" s="147" t="str">
        <f t="shared" si="30"/>
        <v/>
      </c>
      <c r="AF74" s="147" t="str">
        <f t="shared" si="25"/>
        <v/>
      </c>
      <c r="AG74" s="147" t="str">
        <f t="shared" si="26"/>
        <v/>
      </c>
      <c r="AH74" s="149" t="str">
        <f t="shared" si="31"/>
        <v/>
      </c>
      <c r="AI74" s="150" t="str">
        <f t="shared" si="27"/>
        <v/>
      </c>
      <c r="AJ74" s="149" t="str">
        <f t="shared" si="32"/>
        <v/>
      </c>
      <c r="AK74" s="149" t="str">
        <f>IF(AH74&lt;AI74,Übersetzungstexte!A$184,"")</f>
        <v/>
      </c>
      <c r="AL74" s="150" t="str">
        <f t="shared" si="28"/>
        <v/>
      </c>
      <c r="AM74" s="151"/>
    </row>
    <row r="75" spans="1:39" s="152" customFormat="1" ht="16.95" customHeight="1">
      <c r="A75" s="71"/>
      <c r="B75" s="464"/>
      <c r="C75" s="465"/>
      <c r="D75" s="466"/>
      <c r="E75" s="454"/>
      <c r="F75" s="155"/>
      <c r="G75" s="153"/>
      <c r="H75" s="252"/>
      <c r="I75" s="245"/>
      <c r="J75" s="250"/>
      <c r="K75" s="245"/>
      <c r="L75" s="247"/>
      <c r="M75" s="155" t="str">
        <f>IF(A75="","",'1043Af Demande'!$B$23)</f>
        <v/>
      </c>
      <c r="N75" s="153"/>
      <c r="O75" s="154"/>
      <c r="P75" s="153"/>
      <c r="Q75" s="154"/>
      <c r="R75" s="153"/>
      <c r="S75" s="245"/>
      <c r="T75" s="247"/>
      <c r="U75" s="347"/>
      <c r="V75" s="348"/>
      <c r="W75" s="349"/>
      <c r="X75" s="56"/>
      <c r="Y75" s="146">
        <f t="shared" si="21"/>
        <v>0</v>
      </c>
      <c r="Z75" s="146">
        <f>IF('1043Ef Décompte'!D79="",0,1)</f>
        <v>0</v>
      </c>
      <c r="AA75" s="147" t="e">
        <f t="shared" si="22"/>
        <v>#VALUE!</v>
      </c>
      <c r="AB75" s="147">
        <f t="shared" si="23"/>
        <v>0</v>
      </c>
      <c r="AC75" s="148" t="str">
        <f t="shared" si="24"/>
        <v/>
      </c>
      <c r="AD75" s="147" t="str">
        <f t="shared" si="29"/>
        <v/>
      </c>
      <c r="AE75" s="147" t="str">
        <f t="shared" si="30"/>
        <v/>
      </c>
      <c r="AF75" s="147" t="str">
        <f t="shared" si="25"/>
        <v/>
      </c>
      <c r="AG75" s="147" t="str">
        <f t="shared" si="26"/>
        <v/>
      </c>
      <c r="AH75" s="149" t="str">
        <f t="shared" si="31"/>
        <v/>
      </c>
      <c r="AI75" s="150" t="str">
        <f t="shared" si="27"/>
        <v/>
      </c>
      <c r="AJ75" s="149" t="str">
        <f t="shared" si="32"/>
        <v/>
      </c>
      <c r="AK75" s="149" t="str">
        <f>IF(AH75&lt;AI75,Übersetzungstexte!A$184,"")</f>
        <v/>
      </c>
      <c r="AL75" s="150" t="str">
        <f t="shared" si="28"/>
        <v/>
      </c>
      <c r="AM75" s="151"/>
    </row>
    <row r="76" spans="1:39" s="152" customFormat="1" ht="16.95" customHeight="1">
      <c r="A76" s="71"/>
      <c r="B76" s="464"/>
      <c r="C76" s="465"/>
      <c r="D76" s="466"/>
      <c r="E76" s="454"/>
      <c r="F76" s="155"/>
      <c r="G76" s="153"/>
      <c r="H76" s="252"/>
      <c r="I76" s="245"/>
      <c r="J76" s="250"/>
      <c r="K76" s="245"/>
      <c r="L76" s="247"/>
      <c r="M76" s="155" t="str">
        <f>IF(A76="","",'1043Af Demande'!$B$23)</f>
        <v/>
      </c>
      <c r="N76" s="153"/>
      <c r="O76" s="154"/>
      <c r="P76" s="153"/>
      <c r="Q76" s="154"/>
      <c r="R76" s="153"/>
      <c r="S76" s="245"/>
      <c r="T76" s="247"/>
      <c r="U76" s="347"/>
      <c r="V76" s="348"/>
      <c r="W76" s="349"/>
      <c r="X76" s="56"/>
      <c r="Y76" s="146">
        <f t="shared" si="21"/>
        <v>0</v>
      </c>
      <c r="Z76" s="146">
        <f>IF('1043Ef Décompte'!D80="",0,1)</f>
        <v>0</v>
      </c>
      <c r="AA76" s="147" t="e">
        <f t="shared" si="22"/>
        <v>#VALUE!</v>
      </c>
      <c r="AB76" s="147">
        <f t="shared" si="23"/>
        <v>0</v>
      </c>
      <c r="AC76" s="148" t="str">
        <f t="shared" si="24"/>
        <v/>
      </c>
      <c r="AD76" s="147" t="str">
        <f t="shared" si="29"/>
        <v/>
      </c>
      <c r="AE76" s="147" t="str">
        <f t="shared" si="30"/>
        <v/>
      </c>
      <c r="AF76" s="147" t="str">
        <f t="shared" si="25"/>
        <v/>
      </c>
      <c r="AG76" s="147" t="str">
        <f t="shared" si="26"/>
        <v/>
      </c>
      <c r="AH76" s="149" t="str">
        <f t="shared" si="31"/>
        <v/>
      </c>
      <c r="AI76" s="150" t="str">
        <f t="shared" si="27"/>
        <v/>
      </c>
      <c r="AJ76" s="149" t="str">
        <f t="shared" si="32"/>
        <v/>
      </c>
      <c r="AK76" s="149" t="str">
        <f>IF(AH76&lt;AI76,Übersetzungstexte!A$184,"")</f>
        <v/>
      </c>
      <c r="AL76" s="150" t="str">
        <f t="shared" si="28"/>
        <v/>
      </c>
      <c r="AM76" s="151"/>
    </row>
    <row r="77" spans="1:39" s="152" customFormat="1" ht="16.95" customHeight="1">
      <c r="A77" s="71"/>
      <c r="B77" s="464"/>
      <c r="C77" s="465"/>
      <c r="D77" s="466"/>
      <c r="E77" s="454"/>
      <c r="F77" s="155"/>
      <c r="G77" s="153"/>
      <c r="H77" s="252"/>
      <c r="I77" s="245"/>
      <c r="J77" s="250"/>
      <c r="K77" s="245"/>
      <c r="L77" s="247"/>
      <c r="M77" s="155" t="str">
        <f>IF(A77="","",'1043Af Demande'!$B$23)</f>
        <v/>
      </c>
      <c r="N77" s="153"/>
      <c r="O77" s="154"/>
      <c r="P77" s="153"/>
      <c r="Q77" s="154"/>
      <c r="R77" s="153"/>
      <c r="S77" s="245"/>
      <c r="T77" s="247"/>
      <c r="U77" s="347"/>
      <c r="V77" s="348"/>
      <c r="W77" s="349"/>
      <c r="X77" s="56"/>
      <c r="Y77" s="146">
        <f t="shared" si="21"/>
        <v>0</v>
      </c>
      <c r="Z77" s="146">
        <f>IF('1043Ef Décompte'!D81="",0,1)</f>
        <v>0</v>
      </c>
      <c r="AA77" s="147" t="e">
        <f t="shared" si="22"/>
        <v>#VALUE!</v>
      </c>
      <c r="AB77" s="147">
        <f t="shared" si="23"/>
        <v>0</v>
      </c>
      <c r="AC77" s="148" t="str">
        <f t="shared" si="24"/>
        <v/>
      </c>
      <c r="AD77" s="147" t="str">
        <f t="shared" si="29"/>
        <v/>
      </c>
      <c r="AE77" s="147" t="str">
        <f t="shared" si="30"/>
        <v/>
      </c>
      <c r="AF77" s="147" t="str">
        <f t="shared" si="25"/>
        <v/>
      </c>
      <c r="AG77" s="147" t="str">
        <f t="shared" si="26"/>
        <v/>
      </c>
      <c r="AH77" s="149" t="str">
        <f t="shared" si="31"/>
        <v/>
      </c>
      <c r="AI77" s="150" t="str">
        <f t="shared" si="27"/>
        <v/>
      </c>
      <c r="AJ77" s="149" t="str">
        <f t="shared" si="32"/>
        <v/>
      </c>
      <c r="AK77" s="149" t="str">
        <f>IF(AH77&lt;AI77,Übersetzungstexte!A$184,"")</f>
        <v/>
      </c>
      <c r="AL77" s="150" t="str">
        <f t="shared" si="28"/>
        <v/>
      </c>
      <c r="AM77" s="151"/>
    </row>
    <row r="78" spans="1:39" s="152" customFormat="1" ht="16.95" customHeight="1">
      <c r="A78" s="71"/>
      <c r="B78" s="464"/>
      <c r="C78" s="465"/>
      <c r="D78" s="466"/>
      <c r="E78" s="454"/>
      <c r="F78" s="155"/>
      <c r="G78" s="153"/>
      <c r="H78" s="252"/>
      <c r="I78" s="245"/>
      <c r="J78" s="250"/>
      <c r="K78" s="245"/>
      <c r="L78" s="247"/>
      <c r="M78" s="155" t="str">
        <f>IF(A78="","",'1043Af Demande'!$B$23)</f>
        <v/>
      </c>
      <c r="N78" s="153"/>
      <c r="O78" s="154"/>
      <c r="P78" s="153"/>
      <c r="Q78" s="154"/>
      <c r="R78" s="153"/>
      <c r="S78" s="245"/>
      <c r="T78" s="247"/>
      <c r="U78" s="347"/>
      <c r="V78" s="348"/>
      <c r="W78" s="349"/>
      <c r="X78" s="56"/>
      <c r="Y78" s="146">
        <f t="shared" si="21"/>
        <v>0</v>
      </c>
      <c r="Z78" s="146">
        <f>IF('1043Ef Décompte'!D82="",0,1)</f>
        <v>0</v>
      </c>
      <c r="AA78" s="147" t="e">
        <f t="shared" si="22"/>
        <v>#VALUE!</v>
      </c>
      <c r="AB78" s="147">
        <f t="shared" si="23"/>
        <v>0</v>
      </c>
      <c r="AC78" s="148" t="str">
        <f t="shared" si="24"/>
        <v/>
      </c>
      <c r="AD78" s="147" t="str">
        <f t="shared" si="29"/>
        <v/>
      </c>
      <c r="AE78" s="147" t="str">
        <f t="shared" si="30"/>
        <v/>
      </c>
      <c r="AF78" s="147" t="str">
        <f t="shared" si="25"/>
        <v/>
      </c>
      <c r="AG78" s="147" t="str">
        <f t="shared" si="26"/>
        <v/>
      </c>
      <c r="AH78" s="149" t="str">
        <f t="shared" si="31"/>
        <v/>
      </c>
      <c r="AI78" s="150" t="str">
        <f t="shared" si="27"/>
        <v/>
      </c>
      <c r="AJ78" s="149" t="str">
        <f t="shared" si="32"/>
        <v/>
      </c>
      <c r="AK78" s="149" t="str">
        <f>IF(AH78&lt;AI78,Übersetzungstexte!A$184,"")</f>
        <v/>
      </c>
      <c r="AL78" s="150" t="str">
        <f t="shared" si="28"/>
        <v/>
      </c>
      <c r="AM78" s="151"/>
    </row>
    <row r="79" spans="1:39" s="152" customFormat="1" ht="16.95" customHeight="1">
      <c r="A79" s="71"/>
      <c r="B79" s="464"/>
      <c r="C79" s="465"/>
      <c r="D79" s="466"/>
      <c r="E79" s="454"/>
      <c r="F79" s="155"/>
      <c r="G79" s="153"/>
      <c r="H79" s="252"/>
      <c r="I79" s="245"/>
      <c r="J79" s="250"/>
      <c r="K79" s="245"/>
      <c r="L79" s="247"/>
      <c r="M79" s="155" t="str">
        <f>IF(A79="","",'1043Af Demande'!$B$23)</f>
        <v/>
      </c>
      <c r="N79" s="153"/>
      <c r="O79" s="154"/>
      <c r="P79" s="153"/>
      <c r="Q79" s="154"/>
      <c r="R79" s="153"/>
      <c r="S79" s="245"/>
      <c r="T79" s="247"/>
      <c r="U79" s="347"/>
      <c r="V79" s="348"/>
      <c r="W79" s="349"/>
      <c r="X79" s="56"/>
      <c r="Y79" s="146">
        <f t="shared" si="21"/>
        <v>0</v>
      </c>
      <c r="Z79" s="146">
        <f>IF('1043Ef Décompte'!D83="",0,1)</f>
        <v>0</v>
      </c>
      <c r="AA79" s="147" t="e">
        <f t="shared" si="22"/>
        <v>#VALUE!</v>
      </c>
      <c r="AB79" s="147">
        <f t="shared" si="23"/>
        <v>0</v>
      </c>
      <c r="AC79" s="148" t="str">
        <f t="shared" si="24"/>
        <v/>
      </c>
      <c r="AD79" s="147" t="str">
        <f t="shared" si="29"/>
        <v/>
      </c>
      <c r="AE79" s="147" t="str">
        <f t="shared" si="30"/>
        <v/>
      </c>
      <c r="AF79" s="147" t="str">
        <f t="shared" si="25"/>
        <v/>
      </c>
      <c r="AG79" s="147" t="str">
        <f t="shared" si="26"/>
        <v/>
      </c>
      <c r="AH79" s="149" t="str">
        <f t="shared" si="31"/>
        <v/>
      </c>
      <c r="AI79" s="150" t="str">
        <f t="shared" si="27"/>
        <v/>
      </c>
      <c r="AJ79" s="149" t="str">
        <f t="shared" si="32"/>
        <v/>
      </c>
      <c r="AK79" s="149" t="str">
        <f>IF(AH79&lt;AI79,Übersetzungstexte!A$184,"")</f>
        <v/>
      </c>
      <c r="AL79" s="150" t="str">
        <f t="shared" si="28"/>
        <v/>
      </c>
      <c r="AM79" s="151"/>
    </row>
    <row r="80" spans="1:39" s="152" customFormat="1" ht="16.95" customHeight="1">
      <c r="A80" s="71"/>
      <c r="B80" s="464"/>
      <c r="C80" s="465"/>
      <c r="D80" s="466"/>
      <c r="E80" s="454"/>
      <c r="F80" s="155"/>
      <c r="G80" s="153"/>
      <c r="H80" s="252"/>
      <c r="I80" s="245"/>
      <c r="J80" s="250"/>
      <c r="K80" s="245"/>
      <c r="L80" s="247"/>
      <c r="M80" s="155" t="str">
        <f>IF(A80="","",'1043Af Demande'!$B$23)</f>
        <v/>
      </c>
      <c r="N80" s="153"/>
      <c r="O80" s="154"/>
      <c r="P80" s="153"/>
      <c r="Q80" s="154"/>
      <c r="R80" s="153"/>
      <c r="S80" s="245"/>
      <c r="T80" s="247"/>
      <c r="U80" s="347"/>
      <c r="V80" s="348"/>
      <c r="W80" s="349"/>
      <c r="X80" s="56"/>
      <c r="Y80" s="146">
        <f t="shared" si="21"/>
        <v>0</v>
      </c>
      <c r="Z80" s="146">
        <f>IF('1043Ef Décompte'!D84="",0,1)</f>
        <v>0</v>
      </c>
      <c r="AA80" s="147" t="e">
        <f t="shared" si="22"/>
        <v>#VALUE!</v>
      </c>
      <c r="AB80" s="147">
        <f t="shared" si="23"/>
        <v>0</v>
      </c>
      <c r="AC80" s="148" t="str">
        <f t="shared" si="24"/>
        <v/>
      </c>
      <c r="AD80" s="147" t="str">
        <f t="shared" si="29"/>
        <v/>
      </c>
      <c r="AE80" s="147" t="str">
        <f t="shared" si="30"/>
        <v/>
      </c>
      <c r="AF80" s="147" t="str">
        <f t="shared" si="25"/>
        <v/>
      </c>
      <c r="AG80" s="147" t="str">
        <f t="shared" si="26"/>
        <v/>
      </c>
      <c r="AH80" s="149" t="str">
        <f t="shared" si="31"/>
        <v/>
      </c>
      <c r="AI80" s="150" t="str">
        <f t="shared" si="27"/>
        <v/>
      </c>
      <c r="AJ80" s="149" t="str">
        <f t="shared" si="32"/>
        <v/>
      </c>
      <c r="AK80" s="149" t="str">
        <f>IF(AH80&lt;AI80,Übersetzungstexte!A$184,"")</f>
        <v/>
      </c>
      <c r="AL80" s="150" t="str">
        <f t="shared" si="28"/>
        <v/>
      </c>
      <c r="AM80" s="151"/>
    </row>
    <row r="81" spans="1:39" s="152" customFormat="1" ht="16.95" customHeight="1">
      <c r="A81" s="71"/>
      <c r="B81" s="464"/>
      <c r="C81" s="465"/>
      <c r="D81" s="466"/>
      <c r="E81" s="454"/>
      <c r="F81" s="155"/>
      <c r="G81" s="153"/>
      <c r="H81" s="252"/>
      <c r="I81" s="245"/>
      <c r="J81" s="250"/>
      <c r="K81" s="245"/>
      <c r="L81" s="247"/>
      <c r="M81" s="155" t="str">
        <f>IF(A81="","",'1043Af Demande'!$B$23)</f>
        <v/>
      </c>
      <c r="N81" s="153"/>
      <c r="O81" s="154"/>
      <c r="P81" s="153"/>
      <c r="Q81" s="154"/>
      <c r="R81" s="153"/>
      <c r="S81" s="245"/>
      <c r="T81" s="247"/>
      <c r="U81" s="347"/>
      <c r="V81" s="348"/>
      <c r="W81" s="349"/>
      <c r="X81" s="56"/>
      <c r="Y81" s="146">
        <f t="shared" si="21"/>
        <v>0</v>
      </c>
      <c r="Z81" s="146">
        <f>IF('1043Ef Décompte'!D85="",0,1)</f>
        <v>0</v>
      </c>
      <c r="AA81" s="147" t="e">
        <f t="shared" si="22"/>
        <v>#VALUE!</v>
      </c>
      <c r="AB81" s="147">
        <f t="shared" si="23"/>
        <v>0</v>
      </c>
      <c r="AC81" s="148" t="str">
        <f t="shared" si="24"/>
        <v/>
      </c>
      <c r="AD81" s="147" t="str">
        <f t="shared" si="29"/>
        <v/>
      </c>
      <c r="AE81" s="147" t="str">
        <f t="shared" si="30"/>
        <v/>
      </c>
      <c r="AF81" s="147" t="str">
        <f t="shared" si="25"/>
        <v/>
      </c>
      <c r="AG81" s="147" t="str">
        <f t="shared" si="26"/>
        <v/>
      </c>
      <c r="AH81" s="149" t="str">
        <f t="shared" si="31"/>
        <v/>
      </c>
      <c r="AI81" s="150" t="str">
        <f t="shared" si="27"/>
        <v/>
      </c>
      <c r="AJ81" s="149" t="str">
        <f t="shared" si="32"/>
        <v/>
      </c>
      <c r="AK81" s="149" t="str">
        <f>IF(AH81&lt;AI81,Übersetzungstexte!A$184,"")</f>
        <v/>
      </c>
      <c r="AL81" s="150" t="str">
        <f t="shared" si="28"/>
        <v/>
      </c>
      <c r="AM81" s="151"/>
    </row>
    <row r="82" spans="1:39" s="152" customFormat="1" ht="16.95" customHeight="1">
      <c r="A82" s="71"/>
      <c r="B82" s="464"/>
      <c r="C82" s="465"/>
      <c r="D82" s="466"/>
      <c r="E82" s="454"/>
      <c r="F82" s="155"/>
      <c r="G82" s="153"/>
      <c r="H82" s="252"/>
      <c r="I82" s="245"/>
      <c r="J82" s="250"/>
      <c r="K82" s="245"/>
      <c r="L82" s="247"/>
      <c r="M82" s="155" t="str">
        <f>IF(A82="","",'1043Af Demande'!$B$23)</f>
        <v/>
      </c>
      <c r="N82" s="153"/>
      <c r="O82" s="154"/>
      <c r="P82" s="153"/>
      <c r="Q82" s="154"/>
      <c r="R82" s="153"/>
      <c r="S82" s="245"/>
      <c r="T82" s="247"/>
      <c r="U82" s="347"/>
      <c r="V82" s="348"/>
      <c r="W82" s="349"/>
      <c r="X82" s="56"/>
      <c r="Y82" s="146">
        <f t="shared" si="21"/>
        <v>0</v>
      </c>
      <c r="Z82" s="146">
        <f>IF('1043Ef Décompte'!D86="",0,1)</f>
        <v>0</v>
      </c>
      <c r="AA82" s="147" t="e">
        <f t="shared" si="22"/>
        <v>#VALUE!</v>
      </c>
      <c r="AB82" s="147">
        <f t="shared" si="23"/>
        <v>0</v>
      </c>
      <c r="AC82" s="148" t="str">
        <f t="shared" si="24"/>
        <v/>
      </c>
      <c r="AD82" s="147" t="str">
        <f t="shared" si="29"/>
        <v/>
      </c>
      <c r="AE82" s="147" t="str">
        <f t="shared" si="30"/>
        <v/>
      </c>
      <c r="AF82" s="147" t="str">
        <f t="shared" si="25"/>
        <v/>
      </c>
      <c r="AG82" s="147" t="str">
        <f t="shared" si="26"/>
        <v/>
      </c>
      <c r="AH82" s="149" t="str">
        <f t="shared" si="31"/>
        <v/>
      </c>
      <c r="AI82" s="150" t="str">
        <f t="shared" si="27"/>
        <v/>
      </c>
      <c r="AJ82" s="149" t="str">
        <f t="shared" si="32"/>
        <v/>
      </c>
      <c r="AK82" s="149" t="str">
        <f>IF(AH82&lt;AI82,Übersetzungstexte!A$184,"")</f>
        <v/>
      </c>
      <c r="AL82" s="150" t="str">
        <f t="shared" si="28"/>
        <v/>
      </c>
      <c r="AM82" s="151"/>
    </row>
    <row r="83" spans="1:39" s="152" customFormat="1" ht="16.95" customHeight="1">
      <c r="A83" s="71"/>
      <c r="B83" s="464"/>
      <c r="C83" s="465"/>
      <c r="D83" s="466"/>
      <c r="E83" s="454"/>
      <c r="F83" s="155"/>
      <c r="G83" s="153"/>
      <c r="H83" s="252"/>
      <c r="I83" s="245"/>
      <c r="J83" s="250"/>
      <c r="K83" s="245"/>
      <c r="L83" s="247"/>
      <c r="M83" s="155" t="str">
        <f>IF(A83="","",'1043Af Demande'!$B$23)</f>
        <v/>
      </c>
      <c r="N83" s="153"/>
      <c r="O83" s="154"/>
      <c r="P83" s="153"/>
      <c r="Q83" s="154"/>
      <c r="R83" s="153"/>
      <c r="S83" s="245"/>
      <c r="T83" s="247"/>
      <c r="U83" s="347"/>
      <c r="V83" s="348"/>
      <c r="W83" s="349"/>
      <c r="X83" s="56"/>
      <c r="Y83" s="146">
        <f t="shared" si="21"/>
        <v>0</v>
      </c>
      <c r="Z83" s="146">
        <f>IF('1043Ef Décompte'!D87="",0,1)</f>
        <v>0</v>
      </c>
      <c r="AA83" s="147" t="e">
        <f t="shared" si="22"/>
        <v>#VALUE!</v>
      </c>
      <c r="AB83" s="147">
        <f t="shared" si="23"/>
        <v>0</v>
      </c>
      <c r="AC83" s="148" t="str">
        <f t="shared" si="24"/>
        <v/>
      </c>
      <c r="AD83" s="147" t="str">
        <f t="shared" si="29"/>
        <v/>
      </c>
      <c r="AE83" s="147" t="str">
        <f t="shared" si="30"/>
        <v/>
      </c>
      <c r="AF83" s="147" t="str">
        <f t="shared" si="25"/>
        <v/>
      </c>
      <c r="AG83" s="147" t="str">
        <f t="shared" si="26"/>
        <v/>
      </c>
      <c r="AH83" s="149" t="str">
        <f t="shared" si="31"/>
        <v/>
      </c>
      <c r="AI83" s="150" t="str">
        <f t="shared" si="27"/>
        <v/>
      </c>
      <c r="AJ83" s="149" t="str">
        <f t="shared" si="32"/>
        <v/>
      </c>
      <c r="AK83" s="149" t="str">
        <f>IF(AH83&lt;AI83,Übersetzungstexte!A$184,"")</f>
        <v/>
      </c>
      <c r="AL83" s="150" t="str">
        <f t="shared" si="28"/>
        <v/>
      </c>
      <c r="AM83" s="151"/>
    </row>
    <row r="84" spans="1:39" s="152" customFormat="1" ht="16.95" customHeight="1">
      <c r="A84" s="71"/>
      <c r="B84" s="464"/>
      <c r="C84" s="465"/>
      <c r="D84" s="466"/>
      <c r="E84" s="454"/>
      <c r="F84" s="155"/>
      <c r="G84" s="153"/>
      <c r="H84" s="252"/>
      <c r="I84" s="245"/>
      <c r="J84" s="250"/>
      <c r="K84" s="245"/>
      <c r="L84" s="247"/>
      <c r="M84" s="155" t="str">
        <f>IF(A84="","",'1043Af Demande'!$B$23)</f>
        <v/>
      </c>
      <c r="N84" s="153"/>
      <c r="O84" s="154"/>
      <c r="P84" s="153"/>
      <c r="Q84" s="154"/>
      <c r="R84" s="153"/>
      <c r="S84" s="245"/>
      <c r="T84" s="247"/>
      <c r="U84" s="347"/>
      <c r="V84" s="348"/>
      <c r="W84" s="349"/>
      <c r="X84" s="56"/>
      <c r="Y84" s="146">
        <f t="shared" si="21"/>
        <v>0</v>
      </c>
      <c r="Z84" s="146">
        <f>IF('1043Ef Décompte'!D88="",0,1)</f>
        <v>0</v>
      </c>
      <c r="AA84" s="147" t="e">
        <f t="shared" si="22"/>
        <v>#VALUE!</v>
      </c>
      <c r="AB84" s="147">
        <f t="shared" si="23"/>
        <v>0</v>
      </c>
      <c r="AC84" s="148" t="str">
        <f t="shared" si="24"/>
        <v/>
      </c>
      <c r="AD84" s="147" t="str">
        <f t="shared" si="29"/>
        <v/>
      </c>
      <c r="AE84" s="147" t="str">
        <f t="shared" si="30"/>
        <v/>
      </c>
      <c r="AF84" s="147" t="str">
        <f t="shared" si="25"/>
        <v/>
      </c>
      <c r="AG84" s="147" t="str">
        <f t="shared" si="26"/>
        <v/>
      </c>
      <c r="AH84" s="149" t="str">
        <f t="shared" si="31"/>
        <v/>
      </c>
      <c r="AI84" s="150" t="str">
        <f t="shared" si="27"/>
        <v/>
      </c>
      <c r="AJ84" s="149" t="str">
        <f t="shared" si="32"/>
        <v/>
      </c>
      <c r="AK84" s="149" t="str">
        <f>IF(AH84&lt;AI84,Übersetzungstexte!A$184,"")</f>
        <v/>
      </c>
      <c r="AL84" s="150" t="str">
        <f t="shared" si="28"/>
        <v/>
      </c>
      <c r="AM84" s="151"/>
    </row>
    <row r="85" spans="1:39" s="152" customFormat="1" ht="16.95" customHeight="1">
      <c r="A85" s="71"/>
      <c r="B85" s="464"/>
      <c r="C85" s="465"/>
      <c r="D85" s="466"/>
      <c r="E85" s="454"/>
      <c r="F85" s="155"/>
      <c r="G85" s="153"/>
      <c r="H85" s="252"/>
      <c r="I85" s="245"/>
      <c r="J85" s="250"/>
      <c r="K85" s="245"/>
      <c r="L85" s="247"/>
      <c r="M85" s="155" t="str">
        <f>IF(A85="","",'1043Af Demande'!$B$23)</f>
        <v/>
      </c>
      <c r="N85" s="153"/>
      <c r="O85" s="154"/>
      <c r="P85" s="153"/>
      <c r="Q85" s="154"/>
      <c r="R85" s="153"/>
      <c r="S85" s="245"/>
      <c r="T85" s="247"/>
      <c r="U85" s="347"/>
      <c r="V85" s="348"/>
      <c r="W85" s="349"/>
      <c r="X85" s="56"/>
      <c r="Y85" s="146">
        <f t="shared" si="21"/>
        <v>0</v>
      </c>
      <c r="Z85" s="146">
        <f>IF('1043Ef Décompte'!D89="",0,1)</f>
        <v>0</v>
      </c>
      <c r="AA85" s="147" t="e">
        <f t="shared" si="22"/>
        <v>#VALUE!</v>
      </c>
      <c r="AB85" s="147">
        <f t="shared" si="23"/>
        <v>0</v>
      </c>
      <c r="AC85" s="148" t="str">
        <f t="shared" si="24"/>
        <v/>
      </c>
      <c r="AD85" s="147" t="str">
        <f t="shared" si="29"/>
        <v/>
      </c>
      <c r="AE85" s="147" t="str">
        <f t="shared" si="30"/>
        <v/>
      </c>
      <c r="AF85" s="147" t="str">
        <f t="shared" si="25"/>
        <v/>
      </c>
      <c r="AG85" s="147" t="str">
        <f t="shared" si="26"/>
        <v/>
      </c>
      <c r="AH85" s="149" t="str">
        <f t="shared" si="31"/>
        <v/>
      </c>
      <c r="AI85" s="150" t="str">
        <f t="shared" si="27"/>
        <v/>
      </c>
      <c r="AJ85" s="149" t="str">
        <f t="shared" si="32"/>
        <v/>
      </c>
      <c r="AK85" s="149" t="str">
        <f>IF(AH85&lt;AI85,Übersetzungstexte!A$184,"")</f>
        <v/>
      </c>
      <c r="AL85" s="150" t="str">
        <f t="shared" si="28"/>
        <v/>
      </c>
      <c r="AM85" s="151"/>
    </row>
    <row r="86" spans="1:39" s="152" customFormat="1" ht="16.95" customHeight="1">
      <c r="A86" s="71"/>
      <c r="B86" s="464"/>
      <c r="C86" s="465"/>
      <c r="D86" s="466"/>
      <c r="E86" s="454"/>
      <c r="F86" s="155"/>
      <c r="G86" s="153"/>
      <c r="H86" s="252"/>
      <c r="I86" s="245"/>
      <c r="J86" s="250"/>
      <c r="K86" s="245"/>
      <c r="L86" s="247"/>
      <c r="M86" s="155" t="str">
        <f>IF(A86="","",'1043Af Demande'!$B$23)</f>
        <v/>
      </c>
      <c r="N86" s="153"/>
      <c r="O86" s="154"/>
      <c r="P86" s="153"/>
      <c r="Q86" s="154"/>
      <c r="R86" s="153"/>
      <c r="S86" s="245"/>
      <c r="T86" s="247"/>
      <c r="U86" s="347"/>
      <c r="V86" s="348"/>
      <c r="W86" s="349"/>
      <c r="X86" s="56"/>
      <c r="Y86" s="146">
        <f t="shared" si="21"/>
        <v>0</v>
      </c>
      <c r="Z86" s="146">
        <f>IF('1043Ef Décompte'!D90="",0,1)</f>
        <v>0</v>
      </c>
      <c r="AA86" s="147" t="e">
        <f t="shared" si="22"/>
        <v>#VALUE!</v>
      </c>
      <c r="AB86" s="147">
        <f t="shared" si="23"/>
        <v>0</v>
      </c>
      <c r="AC86" s="148" t="str">
        <f t="shared" si="24"/>
        <v/>
      </c>
      <c r="AD86" s="147" t="str">
        <f t="shared" si="29"/>
        <v/>
      </c>
      <c r="AE86" s="147" t="str">
        <f t="shared" si="30"/>
        <v/>
      </c>
      <c r="AF86" s="147" t="str">
        <f t="shared" si="25"/>
        <v/>
      </c>
      <c r="AG86" s="147" t="str">
        <f t="shared" si="26"/>
        <v/>
      </c>
      <c r="AH86" s="149" t="str">
        <f t="shared" si="31"/>
        <v/>
      </c>
      <c r="AI86" s="150" t="str">
        <f t="shared" si="27"/>
        <v/>
      </c>
      <c r="AJ86" s="149" t="str">
        <f t="shared" si="32"/>
        <v/>
      </c>
      <c r="AK86" s="149" t="str">
        <f>IF(AH86&lt;AI86,Übersetzungstexte!A$184,"")</f>
        <v/>
      </c>
      <c r="AL86" s="150" t="str">
        <f t="shared" si="28"/>
        <v/>
      </c>
      <c r="AM86" s="151"/>
    </row>
    <row r="87" spans="1:39" s="152" customFormat="1" ht="16.95" customHeight="1">
      <c r="A87" s="71"/>
      <c r="B87" s="464"/>
      <c r="C87" s="465"/>
      <c r="D87" s="466"/>
      <c r="E87" s="454"/>
      <c r="F87" s="155"/>
      <c r="G87" s="153"/>
      <c r="H87" s="252"/>
      <c r="I87" s="245"/>
      <c r="J87" s="250"/>
      <c r="K87" s="245"/>
      <c r="L87" s="247"/>
      <c r="M87" s="155" t="str">
        <f>IF(A87="","",'1043Af Demande'!$B$23)</f>
        <v/>
      </c>
      <c r="N87" s="153"/>
      <c r="O87" s="154"/>
      <c r="P87" s="153"/>
      <c r="Q87" s="154"/>
      <c r="R87" s="153"/>
      <c r="S87" s="245"/>
      <c r="T87" s="247"/>
      <c r="U87" s="347"/>
      <c r="V87" s="348"/>
      <c r="W87" s="349"/>
      <c r="X87" s="56"/>
      <c r="Y87" s="146">
        <f t="shared" si="21"/>
        <v>0</v>
      </c>
      <c r="Z87" s="146">
        <f>IF('1043Ef Décompte'!D91="",0,1)</f>
        <v>0</v>
      </c>
      <c r="AA87" s="147" t="e">
        <f t="shared" si="22"/>
        <v>#VALUE!</v>
      </c>
      <c r="AB87" s="147">
        <f t="shared" si="23"/>
        <v>0</v>
      </c>
      <c r="AC87" s="148" t="str">
        <f t="shared" si="24"/>
        <v/>
      </c>
      <c r="AD87" s="147" t="str">
        <f t="shared" si="29"/>
        <v/>
      </c>
      <c r="AE87" s="147" t="str">
        <f t="shared" si="30"/>
        <v/>
      </c>
      <c r="AF87" s="147" t="str">
        <f t="shared" si="25"/>
        <v/>
      </c>
      <c r="AG87" s="147" t="str">
        <f t="shared" si="26"/>
        <v/>
      </c>
      <c r="AH87" s="149" t="str">
        <f t="shared" si="31"/>
        <v/>
      </c>
      <c r="AI87" s="150" t="str">
        <f t="shared" si="27"/>
        <v/>
      </c>
      <c r="AJ87" s="149" t="str">
        <f t="shared" si="32"/>
        <v/>
      </c>
      <c r="AK87" s="149" t="str">
        <f>IF(AH87&lt;AI87,Übersetzungstexte!A$184,"")</f>
        <v/>
      </c>
      <c r="AL87" s="150" t="str">
        <f t="shared" si="28"/>
        <v/>
      </c>
      <c r="AM87" s="151"/>
    </row>
    <row r="88" spans="1:39" s="152" customFormat="1" ht="16.95" customHeight="1">
      <c r="A88" s="71"/>
      <c r="B88" s="464"/>
      <c r="C88" s="465"/>
      <c r="D88" s="466"/>
      <c r="E88" s="454"/>
      <c r="F88" s="155"/>
      <c r="G88" s="153"/>
      <c r="H88" s="252"/>
      <c r="I88" s="245"/>
      <c r="J88" s="250"/>
      <c r="K88" s="245"/>
      <c r="L88" s="247"/>
      <c r="M88" s="155" t="str">
        <f>IF(A88="","",'1043Af Demande'!$B$23)</f>
        <v/>
      </c>
      <c r="N88" s="153"/>
      <c r="O88" s="154"/>
      <c r="P88" s="153"/>
      <c r="Q88" s="154"/>
      <c r="R88" s="153"/>
      <c r="S88" s="245"/>
      <c r="T88" s="247"/>
      <c r="U88" s="347"/>
      <c r="V88" s="348"/>
      <c r="W88" s="349"/>
      <c r="X88" s="56"/>
      <c r="Y88" s="146">
        <f t="shared" si="21"/>
        <v>0</v>
      </c>
      <c r="Z88" s="146">
        <f>IF('1043Ef Décompte'!D92="",0,1)</f>
        <v>0</v>
      </c>
      <c r="AA88" s="147" t="e">
        <f t="shared" si="22"/>
        <v>#VALUE!</v>
      </c>
      <c r="AB88" s="147">
        <f t="shared" si="23"/>
        <v>0</v>
      </c>
      <c r="AC88" s="148" t="str">
        <f t="shared" si="24"/>
        <v/>
      </c>
      <c r="AD88" s="147" t="str">
        <f t="shared" si="29"/>
        <v/>
      </c>
      <c r="AE88" s="147" t="str">
        <f t="shared" si="30"/>
        <v/>
      </c>
      <c r="AF88" s="147" t="str">
        <f t="shared" si="25"/>
        <v/>
      </c>
      <c r="AG88" s="147" t="str">
        <f t="shared" si="26"/>
        <v/>
      </c>
      <c r="AH88" s="149" t="str">
        <f t="shared" si="31"/>
        <v/>
      </c>
      <c r="AI88" s="150" t="str">
        <f t="shared" si="27"/>
        <v/>
      </c>
      <c r="AJ88" s="149" t="str">
        <f t="shared" si="32"/>
        <v/>
      </c>
      <c r="AK88" s="149" t="str">
        <f>IF(AH88&lt;AI88,Übersetzungstexte!A$184,"")</f>
        <v/>
      </c>
      <c r="AL88" s="150" t="str">
        <f t="shared" si="28"/>
        <v/>
      </c>
      <c r="AM88" s="151"/>
    </row>
    <row r="89" spans="1:39" s="152" customFormat="1" ht="16.95" customHeight="1">
      <c r="A89" s="71"/>
      <c r="B89" s="464"/>
      <c r="C89" s="465"/>
      <c r="D89" s="466"/>
      <c r="E89" s="454"/>
      <c r="F89" s="155"/>
      <c r="G89" s="153"/>
      <c r="H89" s="252"/>
      <c r="I89" s="245"/>
      <c r="J89" s="250"/>
      <c r="K89" s="245"/>
      <c r="L89" s="247"/>
      <c r="M89" s="155" t="str">
        <f>IF(A89="","",'1043Af Demande'!$B$23)</f>
        <v/>
      </c>
      <c r="N89" s="153"/>
      <c r="O89" s="154"/>
      <c r="P89" s="153"/>
      <c r="Q89" s="154"/>
      <c r="R89" s="153"/>
      <c r="S89" s="245"/>
      <c r="T89" s="247"/>
      <c r="U89" s="347"/>
      <c r="V89" s="348"/>
      <c r="W89" s="349"/>
      <c r="X89" s="56"/>
      <c r="Y89" s="146">
        <f t="shared" si="21"/>
        <v>0</v>
      </c>
      <c r="Z89" s="146">
        <f>IF('1043Ef Décompte'!D93="",0,1)</f>
        <v>0</v>
      </c>
      <c r="AA89" s="147" t="e">
        <f t="shared" si="22"/>
        <v>#VALUE!</v>
      </c>
      <c r="AB89" s="147">
        <f t="shared" si="23"/>
        <v>0</v>
      </c>
      <c r="AC89" s="148" t="str">
        <f t="shared" si="24"/>
        <v/>
      </c>
      <c r="AD89" s="147" t="str">
        <f t="shared" si="29"/>
        <v/>
      </c>
      <c r="AE89" s="147" t="str">
        <f t="shared" si="30"/>
        <v/>
      </c>
      <c r="AF89" s="147" t="str">
        <f t="shared" si="25"/>
        <v/>
      </c>
      <c r="AG89" s="147" t="str">
        <f t="shared" si="26"/>
        <v/>
      </c>
      <c r="AH89" s="149" t="str">
        <f t="shared" si="31"/>
        <v/>
      </c>
      <c r="AI89" s="150" t="str">
        <f t="shared" si="27"/>
        <v/>
      </c>
      <c r="AJ89" s="149" t="str">
        <f t="shared" si="32"/>
        <v/>
      </c>
      <c r="AK89" s="149" t="str">
        <f>IF(AH89&lt;AI89,Übersetzungstexte!A$184,"")</f>
        <v/>
      </c>
      <c r="AL89" s="150" t="str">
        <f t="shared" si="28"/>
        <v/>
      </c>
      <c r="AM89" s="151"/>
    </row>
    <row r="90" spans="1:39" s="152" customFormat="1" ht="16.95" customHeight="1">
      <c r="A90" s="71"/>
      <c r="B90" s="464"/>
      <c r="C90" s="465"/>
      <c r="D90" s="466"/>
      <c r="E90" s="454"/>
      <c r="F90" s="155"/>
      <c r="G90" s="153"/>
      <c r="H90" s="252"/>
      <c r="I90" s="245"/>
      <c r="J90" s="250"/>
      <c r="K90" s="245"/>
      <c r="L90" s="247"/>
      <c r="M90" s="155" t="str">
        <f>IF(A90="","",'1043Af Demande'!$B$23)</f>
        <v/>
      </c>
      <c r="N90" s="153"/>
      <c r="O90" s="154"/>
      <c r="P90" s="153"/>
      <c r="Q90" s="154"/>
      <c r="R90" s="153"/>
      <c r="S90" s="245"/>
      <c r="T90" s="247"/>
      <c r="U90" s="347"/>
      <c r="V90" s="348"/>
      <c r="W90" s="349"/>
      <c r="X90" s="56"/>
      <c r="Y90" s="146">
        <f t="shared" si="21"/>
        <v>0</v>
      </c>
      <c r="Z90" s="146">
        <f>IF('1043Ef Décompte'!D94="",0,1)</f>
        <v>0</v>
      </c>
      <c r="AA90" s="147" t="e">
        <f t="shared" si="22"/>
        <v>#VALUE!</v>
      </c>
      <c r="AB90" s="147">
        <f t="shared" si="23"/>
        <v>0</v>
      </c>
      <c r="AC90" s="148" t="str">
        <f t="shared" si="24"/>
        <v/>
      </c>
      <c r="AD90" s="147" t="str">
        <f t="shared" si="29"/>
        <v/>
      </c>
      <c r="AE90" s="147" t="str">
        <f t="shared" si="30"/>
        <v/>
      </c>
      <c r="AF90" s="147" t="str">
        <f t="shared" si="25"/>
        <v/>
      </c>
      <c r="AG90" s="147" t="str">
        <f t="shared" si="26"/>
        <v/>
      </c>
      <c r="AH90" s="149" t="str">
        <f t="shared" si="31"/>
        <v/>
      </c>
      <c r="AI90" s="150" t="str">
        <f t="shared" si="27"/>
        <v/>
      </c>
      <c r="AJ90" s="149" t="str">
        <f t="shared" si="32"/>
        <v/>
      </c>
      <c r="AK90" s="149" t="str">
        <f>IF(AH90&lt;AI90,Übersetzungstexte!A$184,"")</f>
        <v/>
      </c>
      <c r="AL90" s="150" t="str">
        <f t="shared" si="28"/>
        <v/>
      </c>
      <c r="AM90" s="151"/>
    </row>
    <row r="91" spans="1:39" s="152" customFormat="1" ht="16.95" customHeight="1">
      <c r="A91" s="71"/>
      <c r="B91" s="464"/>
      <c r="C91" s="465"/>
      <c r="D91" s="466"/>
      <c r="E91" s="454"/>
      <c r="F91" s="155"/>
      <c r="G91" s="153"/>
      <c r="H91" s="252"/>
      <c r="I91" s="245"/>
      <c r="J91" s="250"/>
      <c r="K91" s="245"/>
      <c r="L91" s="247"/>
      <c r="M91" s="155" t="str">
        <f>IF(A91="","",'1043Af Demande'!$B$23)</f>
        <v/>
      </c>
      <c r="N91" s="153"/>
      <c r="O91" s="154"/>
      <c r="P91" s="153"/>
      <c r="Q91" s="154"/>
      <c r="R91" s="153"/>
      <c r="S91" s="245"/>
      <c r="T91" s="247"/>
      <c r="U91" s="347"/>
      <c r="V91" s="348"/>
      <c r="W91" s="349"/>
      <c r="X91" s="56"/>
      <c r="Y91" s="146">
        <f t="shared" si="21"/>
        <v>0</v>
      </c>
      <c r="Z91" s="146">
        <f>IF('1043Ef Décompte'!D95="",0,1)</f>
        <v>0</v>
      </c>
      <c r="AA91" s="147" t="e">
        <f t="shared" si="22"/>
        <v>#VALUE!</v>
      </c>
      <c r="AB91" s="147">
        <f t="shared" si="23"/>
        <v>0</v>
      </c>
      <c r="AC91" s="148" t="str">
        <f t="shared" si="24"/>
        <v/>
      </c>
      <c r="AD91" s="147" t="str">
        <f t="shared" si="29"/>
        <v/>
      </c>
      <c r="AE91" s="147" t="str">
        <f t="shared" si="30"/>
        <v/>
      </c>
      <c r="AF91" s="147" t="str">
        <f t="shared" si="25"/>
        <v/>
      </c>
      <c r="AG91" s="147" t="str">
        <f t="shared" si="26"/>
        <v/>
      </c>
      <c r="AH91" s="149" t="str">
        <f t="shared" si="31"/>
        <v/>
      </c>
      <c r="AI91" s="150" t="str">
        <f t="shared" si="27"/>
        <v/>
      </c>
      <c r="AJ91" s="149" t="str">
        <f t="shared" si="32"/>
        <v/>
      </c>
      <c r="AK91" s="149" t="str">
        <f>IF(AH91&lt;AI91,Übersetzungstexte!A$184,"")</f>
        <v/>
      </c>
      <c r="AL91" s="150" t="str">
        <f t="shared" si="28"/>
        <v/>
      </c>
      <c r="AM91" s="151"/>
    </row>
    <row r="92" spans="1:39" s="152" customFormat="1" ht="16.95" customHeight="1">
      <c r="A92" s="71"/>
      <c r="B92" s="464"/>
      <c r="C92" s="465"/>
      <c r="D92" s="466"/>
      <c r="E92" s="454"/>
      <c r="F92" s="155"/>
      <c r="G92" s="153"/>
      <c r="H92" s="252"/>
      <c r="I92" s="245"/>
      <c r="J92" s="250"/>
      <c r="K92" s="245"/>
      <c r="L92" s="247"/>
      <c r="M92" s="155" t="str">
        <f>IF(A92="","",'1043Af Demande'!$B$23)</f>
        <v/>
      </c>
      <c r="N92" s="153"/>
      <c r="O92" s="154"/>
      <c r="P92" s="153"/>
      <c r="Q92" s="154"/>
      <c r="R92" s="153"/>
      <c r="S92" s="245"/>
      <c r="T92" s="247"/>
      <c r="U92" s="347"/>
      <c r="V92" s="348"/>
      <c r="W92" s="349"/>
      <c r="X92" s="56"/>
      <c r="Y92" s="146">
        <f t="shared" si="21"/>
        <v>0</v>
      </c>
      <c r="Z92" s="146">
        <f>IF('1043Ef Décompte'!D96="",0,1)</f>
        <v>0</v>
      </c>
      <c r="AA92" s="147" t="e">
        <f t="shared" si="22"/>
        <v>#VALUE!</v>
      </c>
      <c r="AB92" s="147">
        <f t="shared" si="23"/>
        <v>0</v>
      </c>
      <c r="AC92" s="148" t="str">
        <f t="shared" si="24"/>
        <v/>
      </c>
      <c r="AD92" s="147" t="str">
        <f t="shared" si="29"/>
        <v/>
      </c>
      <c r="AE92" s="147" t="str">
        <f t="shared" si="30"/>
        <v/>
      </c>
      <c r="AF92" s="147" t="str">
        <f t="shared" si="25"/>
        <v/>
      </c>
      <c r="AG92" s="147" t="str">
        <f t="shared" si="26"/>
        <v/>
      </c>
      <c r="AH92" s="149" t="str">
        <f t="shared" si="31"/>
        <v/>
      </c>
      <c r="AI92" s="150" t="str">
        <f t="shared" si="27"/>
        <v/>
      </c>
      <c r="AJ92" s="149" t="str">
        <f t="shared" si="32"/>
        <v/>
      </c>
      <c r="AK92" s="149" t="str">
        <f>IF(AH92&lt;AI92,Übersetzungstexte!A$184,"")</f>
        <v/>
      </c>
      <c r="AL92" s="150" t="str">
        <f t="shared" si="28"/>
        <v/>
      </c>
      <c r="AM92" s="151"/>
    </row>
    <row r="93" spans="1:39" s="152" customFormat="1" ht="16.95" customHeight="1">
      <c r="A93" s="71"/>
      <c r="B93" s="464"/>
      <c r="C93" s="465"/>
      <c r="D93" s="466"/>
      <c r="E93" s="454"/>
      <c r="F93" s="155"/>
      <c r="G93" s="153"/>
      <c r="H93" s="252"/>
      <c r="I93" s="245"/>
      <c r="J93" s="250"/>
      <c r="K93" s="245"/>
      <c r="L93" s="247"/>
      <c r="M93" s="155" t="str">
        <f>IF(A93="","",'1043Af Demande'!$B$23)</f>
        <v/>
      </c>
      <c r="N93" s="153"/>
      <c r="O93" s="154"/>
      <c r="P93" s="153"/>
      <c r="Q93" s="154"/>
      <c r="R93" s="153"/>
      <c r="S93" s="245"/>
      <c r="T93" s="247"/>
      <c r="U93" s="347"/>
      <c r="V93" s="348"/>
      <c r="W93" s="349"/>
      <c r="X93" s="56"/>
      <c r="Y93" s="146">
        <f t="shared" si="21"/>
        <v>0</v>
      </c>
      <c r="Z93" s="146">
        <f>IF('1043Ef Décompte'!D97="",0,1)</f>
        <v>0</v>
      </c>
      <c r="AA93" s="147" t="e">
        <f t="shared" si="22"/>
        <v>#VALUE!</v>
      </c>
      <c r="AB93" s="147">
        <f t="shared" si="23"/>
        <v>0</v>
      </c>
      <c r="AC93" s="148" t="str">
        <f t="shared" si="24"/>
        <v/>
      </c>
      <c r="AD93" s="147" t="str">
        <f t="shared" si="29"/>
        <v/>
      </c>
      <c r="AE93" s="147" t="str">
        <f t="shared" si="30"/>
        <v/>
      </c>
      <c r="AF93" s="147" t="str">
        <f t="shared" si="25"/>
        <v/>
      </c>
      <c r="AG93" s="147" t="str">
        <f t="shared" si="26"/>
        <v/>
      </c>
      <c r="AH93" s="149" t="str">
        <f t="shared" si="31"/>
        <v/>
      </c>
      <c r="AI93" s="150" t="str">
        <f t="shared" si="27"/>
        <v/>
      </c>
      <c r="AJ93" s="149" t="str">
        <f t="shared" si="32"/>
        <v/>
      </c>
      <c r="AK93" s="149" t="str">
        <f>IF(AH93&lt;AI93,Übersetzungstexte!A$184,"")</f>
        <v/>
      </c>
      <c r="AL93" s="150" t="str">
        <f t="shared" si="28"/>
        <v/>
      </c>
      <c r="AM93" s="151"/>
    </row>
    <row r="94" spans="1:39" s="152" customFormat="1" ht="16.95" customHeight="1">
      <c r="A94" s="71"/>
      <c r="B94" s="464"/>
      <c r="C94" s="465"/>
      <c r="D94" s="466"/>
      <c r="E94" s="454"/>
      <c r="F94" s="155"/>
      <c r="G94" s="153"/>
      <c r="H94" s="252"/>
      <c r="I94" s="245"/>
      <c r="J94" s="250"/>
      <c r="K94" s="245"/>
      <c r="L94" s="247"/>
      <c r="M94" s="155" t="str">
        <f>IF(A94="","",'1043Af Demande'!$B$23)</f>
        <v/>
      </c>
      <c r="N94" s="153"/>
      <c r="O94" s="154"/>
      <c r="P94" s="153"/>
      <c r="Q94" s="154"/>
      <c r="R94" s="153"/>
      <c r="S94" s="245"/>
      <c r="T94" s="247"/>
      <c r="U94" s="347"/>
      <c r="V94" s="348"/>
      <c r="W94" s="349"/>
      <c r="X94" s="56"/>
      <c r="Y94" s="146">
        <f t="shared" si="21"/>
        <v>0</v>
      </c>
      <c r="Z94" s="146">
        <f>IF('1043Ef Décompte'!D98="",0,1)</f>
        <v>0</v>
      </c>
      <c r="AA94" s="147" t="e">
        <f t="shared" si="22"/>
        <v>#VALUE!</v>
      </c>
      <c r="AB94" s="147">
        <f t="shared" si="23"/>
        <v>0</v>
      </c>
      <c r="AC94" s="148" t="str">
        <f t="shared" si="24"/>
        <v/>
      </c>
      <c r="AD94" s="147" t="str">
        <f t="shared" si="29"/>
        <v/>
      </c>
      <c r="AE94" s="147" t="str">
        <f t="shared" si="30"/>
        <v/>
      </c>
      <c r="AF94" s="147" t="str">
        <f t="shared" si="25"/>
        <v/>
      </c>
      <c r="AG94" s="147" t="str">
        <f t="shared" si="26"/>
        <v/>
      </c>
      <c r="AH94" s="149" t="str">
        <f t="shared" si="31"/>
        <v/>
      </c>
      <c r="AI94" s="150" t="str">
        <f t="shared" si="27"/>
        <v/>
      </c>
      <c r="AJ94" s="149" t="str">
        <f t="shared" si="32"/>
        <v/>
      </c>
      <c r="AK94" s="149" t="str">
        <f>IF(AH94&lt;AI94,Übersetzungstexte!A$184,"")</f>
        <v/>
      </c>
      <c r="AL94" s="150" t="str">
        <f t="shared" si="28"/>
        <v/>
      </c>
      <c r="AM94" s="151"/>
    </row>
    <row r="95" spans="1:39" s="152" customFormat="1" ht="16.95" customHeight="1">
      <c r="A95" s="71"/>
      <c r="B95" s="464"/>
      <c r="C95" s="465"/>
      <c r="D95" s="466"/>
      <c r="E95" s="454"/>
      <c r="F95" s="155"/>
      <c r="G95" s="153"/>
      <c r="H95" s="252"/>
      <c r="I95" s="245"/>
      <c r="J95" s="250"/>
      <c r="K95" s="245"/>
      <c r="L95" s="247"/>
      <c r="M95" s="155" t="str">
        <f>IF(A95="","",'1043Af Demande'!$B$23)</f>
        <v/>
      </c>
      <c r="N95" s="153"/>
      <c r="O95" s="154"/>
      <c r="P95" s="153"/>
      <c r="Q95" s="154"/>
      <c r="R95" s="153"/>
      <c r="S95" s="245"/>
      <c r="T95" s="247"/>
      <c r="U95" s="347"/>
      <c r="V95" s="348"/>
      <c r="W95" s="349"/>
      <c r="X95" s="56"/>
      <c r="Y95" s="146">
        <f t="shared" si="21"/>
        <v>0</v>
      </c>
      <c r="Z95" s="146">
        <f>IF('1043Ef Décompte'!D99="",0,1)</f>
        <v>0</v>
      </c>
      <c r="AA95" s="147" t="e">
        <f t="shared" si="22"/>
        <v>#VALUE!</v>
      </c>
      <c r="AB95" s="147">
        <f t="shared" si="23"/>
        <v>0</v>
      </c>
      <c r="AC95" s="148" t="str">
        <f t="shared" si="24"/>
        <v/>
      </c>
      <c r="AD95" s="147" t="str">
        <f t="shared" si="29"/>
        <v/>
      </c>
      <c r="AE95" s="147" t="str">
        <f t="shared" si="30"/>
        <v/>
      </c>
      <c r="AF95" s="147" t="str">
        <f t="shared" si="25"/>
        <v/>
      </c>
      <c r="AG95" s="147" t="str">
        <f t="shared" si="26"/>
        <v/>
      </c>
      <c r="AH95" s="149" t="str">
        <f t="shared" si="31"/>
        <v/>
      </c>
      <c r="AI95" s="150" t="str">
        <f t="shared" si="27"/>
        <v/>
      </c>
      <c r="AJ95" s="149" t="str">
        <f t="shared" si="32"/>
        <v/>
      </c>
      <c r="AK95" s="149" t="str">
        <f>IF(AH95&lt;AI95,Übersetzungstexte!A$184,"")</f>
        <v/>
      </c>
      <c r="AL95" s="150" t="str">
        <f t="shared" si="28"/>
        <v/>
      </c>
      <c r="AM95" s="151"/>
    </row>
    <row r="96" spans="1:39" s="152" customFormat="1" ht="16.95" customHeight="1">
      <c r="A96" s="71"/>
      <c r="B96" s="464"/>
      <c r="C96" s="465"/>
      <c r="D96" s="466"/>
      <c r="E96" s="454"/>
      <c r="F96" s="155"/>
      <c r="G96" s="153"/>
      <c r="H96" s="252"/>
      <c r="I96" s="245"/>
      <c r="J96" s="250"/>
      <c r="K96" s="245"/>
      <c r="L96" s="247"/>
      <c r="M96" s="155" t="str">
        <f>IF(A96="","",'1043Af Demande'!$B$23)</f>
        <v/>
      </c>
      <c r="N96" s="153"/>
      <c r="O96" s="154"/>
      <c r="P96" s="153"/>
      <c r="Q96" s="154"/>
      <c r="R96" s="153"/>
      <c r="S96" s="245"/>
      <c r="T96" s="247"/>
      <c r="U96" s="347"/>
      <c r="V96" s="348"/>
      <c r="W96" s="349"/>
      <c r="X96" s="56"/>
      <c r="Y96" s="146">
        <f t="shared" si="21"/>
        <v>0</v>
      </c>
      <c r="Z96" s="146">
        <f>IF('1043Ef Décompte'!D100="",0,1)</f>
        <v>0</v>
      </c>
      <c r="AA96" s="147" t="e">
        <f t="shared" si="22"/>
        <v>#VALUE!</v>
      </c>
      <c r="AB96" s="147">
        <f t="shared" si="23"/>
        <v>0</v>
      </c>
      <c r="AC96" s="148" t="str">
        <f t="shared" si="24"/>
        <v/>
      </c>
      <c r="AD96" s="147" t="str">
        <f t="shared" si="29"/>
        <v/>
      </c>
      <c r="AE96" s="147" t="str">
        <f t="shared" si="30"/>
        <v/>
      </c>
      <c r="AF96" s="147" t="str">
        <f t="shared" si="25"/>
        <v/>
      </c>
      <c r="AG96" s="147" t="str">
        <f t="shared" si="26"/>
        <v/>
      </c>
      <c r="AH96" s="149" t="str">
        <f t="shared" si="31"/>
        <v/>
      </c>
      <c r="AI96" s="150" t="str">
        <f t="shared" si="27"/>
        <v/>
      </c>
      <c r="AJ96" s="149" t="str">
        <f t="shared" si="32"/>
        <v/>
      </c>
      <c r="AK96" s="149" t="str">
        <f>IF(AH96&lt;AI96,Übersetzungstexte!A$184,"")</f>
        <v/>
      </c>
      <c r="AL96" s="150" t="str">
        <f t="shared" si="28"/>
        <v/>
      </c>
      <c r="AM96" s="151"/>
    </row>
    <row r="97" spans="1:39" s="152" customFormat="1" ht="16.95" customHeight="1">
      <c r="A97" s="71"/>
      <c r="B97" s="464"/>
      <c r="C97" s="465"/>
      <c r="D97" s="466"/>
      <c r="E97" s="454"/>
      <c r="F97" s="155"/>
      <c r="G97" s="153"/>
      <c r="H97" s="252"/>
      <c r="I97" s="245"/>
      <c r="J97" s="250"/>
      <c r="K97" s="245"/>
      <c r="L97" s="247"/>
      <c r="M97" s="155" t="str">
        <f>IF(A97="","",'1043Af Demande'!$B$23)</f>
        <v/>
      </c>
      <c r="N97" s="153"/>
      <c r="O97" s="154"/>
      <c r="P97" s="153"/>
      <c r="Q97" s="154"/>
      <c r="R97" s="153"/>
      <c r="S97" s="245"/>
      <c r="T97" s="247"/>
      <c r="U97" s="347"/>
      <c r="V97" s="348"/>
      <c r="W97" s="349"/>
      <c r="X97" s="56"/>
      <c r="Y97" s="146">
        <f t="shared" si="21"/>
        <v>0</v>
      </c>
      <c r="Z97" s="146">
        <f>IF('1043Ef Décompte'!D101="",0,1)</f>
        <v>0</v>
      </c>
      <c r="AA97" s="147" t="e">
        <f t="shared" si="22"/>
        <v>#VALUE!</v>
      </c>
      <c r="AB97" s="147">
        <f t="shared" si="23"/>
        <v>0</v>
      </c>
      <c r="AC97" s="148" t="str">
        <f t="shared" si="24"/>
        <v/>
      </c>
      <c r="AD97" s="147" t="str">
        <f t="shared" si="29"/>
        <v/>
      </c>
      <c r="AE97" s="147" t="str">
        <f t="shared" si="30"/>
        <v/>
      </c>
      <c r="AF97" s="147" t="str">
        <f t="shared" si="25"/>
        <v/>
      </c>
      <c r="AG97" s="147" t="str">
        <f t="shared" si="26"/>
        <v/>
      </c>
      <c r="AH97" s="149" t="str">
        <f t="shared" si="31"/>
        <v/>
      </c>
      <c r="AI97" s="150" t="str">
        <f t="shared" si="27"/>
        <v/>
      </c>
      <c r="AJ97" s="149" t="str">
        <f t="shared" si="32"/>
        <v/>
      </c>
      <c r="AK97" s="149" t="str">
        <f>IF(AH97&lt;AI97,Übersetzungstexte!A$184,"")</f>
        <v/>
      </c>
      <c r="AL97" s="150" t="str">
        <f t="shared" si="28"/>
        <v/>
      </c>
      <c r="AM97" s="151"/>
    </row>
    <row r="98" spans="1:39" s="152" customFormat="1" ht="16.95" customHeight="1">
      <c r="A98" s="71"/>
      <c r="B98" s="464"/>
      <c r="C98" s="465"/>
      <c r="D98" s="466"/>
      <c r="E98" s="454"/>
      <c r="F98" s="155"/>
      <c r="G98" s="153"/>
      <c r="H98" s="252"/>
      <c r="I98" s="245"/>
      <c r="J98" s="250"/>
      <c r="K98" s="245"/>
      <c r="L98" s="247"/>
      <c r="M98" s="155" t="str">
        <f>IF(A98="","",'1043Af Demande'!$B$23)</f>
        <v/>
      </c>
      <c r="N98" s="153"/>
      <c r="O98" s="154"/>
      <c r="P98" s="153"/>
      <c r="Q98" s="154"/>
      <c r="R98" s="153"/>
      <c r="S98" s="245"/>
      <c r="T98" s="247"/>
      <c r="U98" s="347"/>
      <c r="V98" s="348"/>
      <c r="W98" s="349"/>
      <c r="X98" s="56"/>
      <c r="Y98" s="146">
        <f t="shared" si="21"/>
        <v>0</v>
      </c>
      <c r="Z98" s="146">
        <f>IF('1043Ef Décompte'!D102="",0,1)</f>
        <v>0</v>
      </c>
      <c r="AA98" s="147" t="e">
        <f t="shared" si="22"/>
        <v>#VALUE!</v>
      </c>
      <c r="AB98" s="147">
        <f t="shared" si="23"/>
        <v>0</v>
      </c>
      <c r="AC98" s="148" t="str">
        <f t="shared" si="24"/>
        <v/>
      </c>
      <c r="AD98" s="147" t="str">
        <f t="shared" si="29"/>
        <v/>
      </c>
      <c r="AE98" s="147" t="str">
        <f t="shared" si="30"/>
        <v/>
      </c>
      <c r="AF98" s="147" t="str">
        <f t="shared" si="25"/>
        <v/>
      </c>
      <c r="AG98" s="147" t="str">
        <f t="shared" si="26"/>
        <v/>
      </c>
      <c r="AH98" s="149" t="str">
        <f t="shared" si="31"/>
        <v/>
      </c>
      <c r="AI98" s="150" t="str">
        <f t="shared" si="27"/>
        <v/>
      </c>
      <c r="AJ98" s="149" t="str">
        <f t="shared" si="32"/>
        <v/>
      </c>
      <c r="AK98" s="149" t="str">
        <f>IF(AH98&lt;AI98,Übersetzungstexte!A$184,"")</f>
        <v/>
      </c>
      <c r="AL98" s="150" t="str">
        <f t="shared" si="28"/>
        <v/>
      </c>
      <c r="AM98" s="151"/>
    </row>
    <row r="99" spans="1:39" s="152" customFormat="1" ht="16.95" customHeight="1">
      <c r="A99" s="71"/>
      <c r="B99" s="464"/>
      <c r="C99" s="465"/>
      <c r="D99" s="466"/>
      <c r="E99" s="454"/>
      <c r="F99" s="155"/>
      <c r="G99" s="153"/>
      <c r="H99" s="252"/>
      <c r="I99" s="245"/>
      <c r="J99" s="250"/>
      <c r="K99" s="245"/>
      <c r="L99" s="247"/>
      <c r="M99" s="155" t="str">
        <f>IF(A99="","",'1043Af Demande'!$B$23)</f>
        <v/>
      </c>
      <c r="N99" s="153"/>
      <c r="O99" s="154"/>
      <c r="P99" s="153"/>
      <c r="Q99" s="154"/>
      <c r="R99" s="153"/>
      <c r="S99" s="245"/>
      <c r="T99" s="247"/>
      <c r="U99" s="347"/>
      <c r="V99" s="348"/>
      <c r="W99" s="349"/>
      <c r="X99" s="56"/>
      <c r="Y99" s="146">
        <f t="shared" si="21"/>
        <v>0</v>
      </c>
      <c r="Z99" s="146">
        <f>IF('1043Ef Décompte'!D103="",0,1)</f>
        <v>0</v>
      </c>
      <c r="AA99" s="147" t="e">
        <f t="shared" si="22"/>
        <v>#VALUE!</v>
      </c>
      <c r="AB99" s="147">
        <f t="shared" si="23"/>
        <v>0</v>
      </c>
      <c r="AC99" s="148" t="str">
        <f t="shared" si="24"/>
        <v/>
      </c>
      <c r="AD99" s="147" t="str">
        <f t="shared" si="29"/>
        <v/>
      </c>
      <c r="AE99" s="147" t="str">
        <f t="shared" si="30"/>
        <v/>
      </c>
      <c r="AF99" s="147" t="str">
        <f t="shared" si="25"/>
        <v/>
      </c>
      <c r="AG99" s="147" t="str">
        <f t="shared" si="26"/>
        <v/>
      </c>
      <c r="AH99" s="149" t="str">
        <f t="shared" si="31"/>
        <v/>
      </c>
      <c r="AI99" s="150" t="str">
        <f t="shared" si="27"/>
        <v/>
      </c>
      <c r="AJ99" s="149" t="str">
        <f t="shared" si="32"/>
        <v/>
      </c>
      <c r="AK99" s="149" t="str">
        <f>IF(AH99&lt;AI99,Übersetzungstexte!A$184,"")</f>
        <v/>
      </c>
      <c r="AL99" s="150" t="str">
        <f t="shared" si="28"/>
        <v/>
      </c>
      <c r="AM99" s="151"/>
    </row>
    <row r="100" spans="1:39" s="152" customFormat="1" ht="16.95" customHeight="1">
      <c r="A100" s="71"/>
      <c r="B100" s="464"/>
      <c r="C100" s="465"/>
      <c r="D100" s="466"/>
      <c r="E100" s="454"/>
      <c r="F100" s="155"/>
      <c r="G100" s="153"/>
      <c r="H100" s="252"/>
      <c r="I100" s="245"/>
      <c r="J100" s="250"/>
      <c r="K100" s="245"/>
      <c r="L100" s="247"/>
      <c r="M100" s="155" t="str">
        <f>IF(A100="","",'1043Af Demande'!$B$23)</f>
        <v/>
      </c>
      <c r="N100" s="153"/>
      <c r="O100" s="154"/>
      <c r="P100" s="153"/>
      <c r="Q100" s="154"/>
      <c r="R100" s="153"/>
      <c r="S100" s="245"/>
      <c r="T100" s="247"/>
      <c r="U100" s="347"/>
      <c r="V100" s="348"/>
      <c r="W100" s="349"/>
      <c r="X100" s="56"/>
      <c r="Y100" s="146">
        <f t="shared" si="21"/>
        <v>0</v>
      </c>
      <c r="Z100" s="146">
        <f>IF('1043Ef Décompte'!D104="",0,1)</f>
        <v>0</v>
      </c>
      <c r="AA100" s="147" t="e">
        <f t="shared" si="22"/>
        <v>#VALUE!</v>
      </c>
      <c r="AB100" s="147">
        <f t="shared" si="23"/>
        <v>0</v>
      </c>
      <c r="AC100" s="148" t="str">
        <f t="shared" si="24"/>
        <v/>
      </c>
      <c r="AD100" s="147" t="str">
        <f t="shared" si="29"/>
        <v/>
      </c>
      <c r="AE100" s="147" t="str">
        <f t="shared" si="30"/>
        <v/>
      </c>
      <c r="AF100" s="147" t="str">
        <f t="shared" si="25"/>
        <v/>
      </c>
      <c r="AG100" s="147" t="str">
        <f t="shared" si="26"/>
        <v/>
      </c>
      <c r="AH100" s="149" t="str">
        <f t="shared" si="31"/>
        <v/>
      </c>
      <c r="AI100" s="150" t="str">
        <f t="shared" si="27"/>
        <v/>
      </c>
      <c r="AJ100" s="149" t="str">
        <f t="shared" si="32"/>
        <v/>
      </c>
      <c r="AK100" s="149" t="str">
        <f>IF(AH100&lt;AI100,Übersetzungstexte!A$184,"")</f>
        <v/>
      </c>
      <c r="AL100" s="150" t="str">
        <f t="shared" si="28"/>
        <v/>
      </c>
      <c r="AM100" s="151"/>
    </row>
    <row r="101" spans="1:39" s="152" customFormat="1" ht="16.95" customHeight="1">
      <c r="A101" s="71"/>
      <c r="B101" s="464"/>
      <c r="C101" s="465"/>
      <c r="D101" s="466"/>
      <c r="E101" s="454"/>
      <c r="F101" s="155"/>
      <c r="G101" s="153"/>
      <c r="H101" s="252"/>
      <c r="I101" s="245"/>
      <c r="J101" s="250"/>
      <c r="K101" s="245"/>
      <c r="L101" s="247"/>
      <c r="M101" s="155" t="str">
        <f>IF(A101="","",'1043Af Demande'!$B$23)</f>
        <v/>
      </c>
      <c r="N101" s="153"/>
      <c r="O101" s="154"/>
      <c r="P101" s="153"/>
      <c r="Q101" s="154"/>
      <c r="R101" s="153"/>
      <c r="S101" s="245"/>
      <c r="T101" s="247"/>
      <c r="U101" s="347"/>
      <c r="V101" s="348"/>
      <c r="W101" s="349"/>
      <c r="X101" s="56"/>
      <c r="Y101" s="146">
        <f t="shared" si="21"/>
        <v>0</v>
      </c>
      <c r="Z101" s="146">
        <f>IF('1043Ef Décompte'!D105="",0,1)</f>
        <v>0</v>
      </c>
      <c r="AA101" s="147" t="e">
        <f t="shared" si="22"/>
        <v>#VALUE!</v>
      </c>
      <c r="AB101" s="147">
        <f t="shared" si="23"/>
        <v>0</v>
      </c>
      <c r="AC101" s="148" t="str">
        <f t="shared" si="24"/>
        <v/>
      </c>
      <c r="AD101" s="147" t="str">
        <f t="shared" si="29"/>
        <v/>
      </c>
      <c r="AE101" s="147" t="str">
        <f t="shared" si="30"/>
        <v/>
      </c>
      <c r="AF101" s="147" t="str">
        <f t="shared" si="25"/>
        <v/>
      </c>
      <c r="AG101" s="147" t="str">
        <f t="shared" si="26"/>
        <v/>
      </c>
      <c r="AH101" s="149" t="str">
        <f t="shared" si="31"/>
        <v/>
      </c>
      <c r="AI101" s="150" t="str">
        <f t="shared" si="27"/>
        <v/>
      </c>
      <c r="AJ101" s="149" t="str">
        <f t="shared" si="32"/>
        <v/>
      </c>
      <c r="AK101" s="149" t="str">
        <f>IF(AH101&lt;AI101,Übersetzungstexte!A$184,"")</f>
        <v/>
      </c>
      <c r="AL101" s="150" t="str">
        <f t="shared" si="28"/>
        <v/>
      </c>
      <c r="AM101" s="151"/>
    </row>
    <row r="102" spans="1:39" s="152" customFormat="1" ht="16.95" customHeight="1">
      <c r="A102" s="71"/>
      <c r="B102" s="464"/>
      <c r="C102" s="465"/>
      <c r="D102" s="466"/>
      <c r="E102" s="454"/>
      <c r="F102" s="155"/>
      <c r="G102" s="153"/>
      <c r="H102" s="252"/>
      <c r="I102" s="245"/>
      <c r="J102" s="250"/>
      <c r="K102" s="245"/>
      <c r="L102" s="247"/>
      <c r="M102" s="155" t="str">
        <f>IF(A102="","",'1043Af Demande'!$B$23)</f>
        <v/>
      </c>
      <c r="N102" s="153"/>
      <c r="O102" s="154"/>
      <c r="P102" s="153"/>
      <c r="Q102" s="154"/>
      <c r="R102" s="153"/>
      <c r="S102" s="245"/>
      <c r="T102" s="247"/>
      <c r="U102" s="347"/>
      <c r="V102" s="348"/>
      <c r="W102" s="349"/>
      <c r="X102" s="56"/>
      <c r="Y102" s="146">
        <f t="shared" si="21"/>
        <v>0</v>
      </c>
      <c r="Z102" s="146">
        <f>IF('1043Ef Décompte'!D106="",0,1)</f>
        <v>0</v>
      </c>
      <c r="AA102" s="147" t="e">
        <f t="shared" si="22"/>
        <v>#VALUE!</v>
      </c>
      <c r="AB102" s="147">
        <f t="shared" si="23"/>
        <v>0</v>
      </c>
      <c r="AC102" s="148" t="str">
        <f t="shared" si="24"/>
        <v/>
      </c>
      <c r="AD102" s="147" t="str">
        <f t="shared" si="29"/>
        <v/>
      </c>
      <c r="AE102" s="147" t="str">
        <f t="shared" si="30"/>
        <v/>
      </c>
      <c r="AF102" s="147" t="str">
        <f t="shared" si="25"/>
        <v/>
      </c>
      <c r="AG102" s="147" t="str">
        <f t="shared" si="26"/>
        <v/>
      </c>
      <c r="AH102" s="149" t="str">
        <f t="shared" si="31"/>
        <v/>
      </c>
      <c r="AI102" s="150" t="str">
        <f t="shared" si="27"/>
        <v/>
      </c>
      <c r="AJ102" s="149" t="str">
        <f t="shared" si="32"/>
        <v/>
      </c>
      <c r="AK102" s="149" t="str">
        <f>IF(AH102&lt;AI102,Übersetzungstexte!A$184,"")</f>
        <v/>
      </c>
      <c r="AL102" s="150" t="str">
        <f t="shared" si="28"/>
        <v/>
      </c>
      <c r="AM102" s="151"/>
    </row>
    <row r="103" spans="1:39" s="152" customFormat="1" ht="16.95" customHeight="1">
      <c r="A103" s="71"/>
      <c r="B103" s="464"/>
      <c r="C103" s="465"/>
      <c r="D103" s="466"/>
      <c r="E103" s="454"/>
      <c r="F103" s="155"/>
      <c r="G103" s="153"/>
      <c r="H103" s="252"/>
      <c r="I103" s="245"/>
      <c r="J103" s="250"/>
      <c r="K103" s="245"/>
      <c r="L103" s="247"/>
      <c r="M103" s="155" t="str">
        <f>IF(A103="","",'1043Af Demande'!$B$23)</f>
        <v/>
      </c>
      <c r="N103" s="153"/>
      <c r="O103" s="154"/>
      <c r="P103" s="153"/>
      <c r="Q103" s="154"/>
      <c r="R103" s="153"/>
      <c r="S103" s="245"/>
      <c r="T103" s="247"/>
      <c r="U103" s="347"/>
      <c r="V103" s="348"/>
      <c r="W103" s="349"/>
      <c r="X103" s="56"/>
      <c r="Y103" s="146">
        <f t="shared" si="21"/>
        <v>0</v>
      </c>
      <c r="Z103" s="146">
        <f>IF('1043Ef Décompte'!D107="",0,1)</f>
        <v>0</v>
      </c>
      <c r="AA103" s="147" t="e">
        <f t="shared" si="22"/>
        <v>#VALUE!</v>
      </c>
      <c r="AB103" s="147">
        <f t="shared" si="23"/>
        <v>0</v>
      </c>
      <c r="AC103" s="148" t="str">
        <f t="shared" si="24"/>
        <v/>
      </c>
      <c r="AD103" s="147" t="str">
        <f t="shared" si="29"/>
        <v/>
      </c>
      <c r="AE103" s="147" t="str">
        <f t="shared" si="30"/>
        <v/>
      </c>
      <c r="AF103" s="147" t="str">
        <f t="shared" si="25"/>
        <v/>
      </c>
      <c r="AG103" s="147" t="str">
        <f t="shared" si="26"/>
        <v/>
      </c>
      <c r="AH103" s="149" t="str">
        <f t="shared" si="31"/>
        <v/>
      </c>
      <c r="AI103" s="150" t="str">
        <f t="shared" si="27"/>
        <v/>
      </c>
      <c r="AJ103" s="149" t="str">
        <f t="shared" si="32"/>
        <v/>
      </c>
      <c r="AK103" s="149" t="str">
        <f>IF(AH103&lt;AI103,Übersetzungstexte!A$184,"")</f>
        <v/>
      </c>
      <c r="AL103" s="150" t="str">
        <f t="shared" si="28"/>
        <v/>
      </c>
      <c r="AM103" s="151"/>
    </row>
    <row r="104" spans="1:39" s="152" customFormat="1" ht="16.95" customHeight="1">
      <c r="A104" s="71"/>
      <c r="B104" s="464"/>
      <c r="C104" s="465"/>
      <c r="D104" s="466"/>
      <c r="E104" s="454"/>
      <c r="F104" s="155"/>
      <c r="G104" s="153"/>
      <c r="H104" s="252"/>
      <c r="I104" s="245"/>
      <c r="J104" s="250"/>
      <c r="K104" s="245"/>
      <c r="L104" s="247"/>
      <c r="M104" s="155" t="str">
        <f>IF(A104="","",'1043Af Demande'!$B$23)</f>
        <v/>
      </c>
      <c r="N104" s="153"/>
      <c r="O104" s="154"/>
      <c r="P104" s="153"/>
      <c r="Q104" s="154"/>
      <c r="R104" s="153"/>
      <c r="S104" s="245"/>
      <c r="T104" s="247"/>
      <c r="U104" s="347"/>
      <c r="V104" s="348"/>
      <c r="W104" s="349"/>
      <c r="X104" s="56"/>
      <c r="Y104" s="146">
        <f t="shared" si="21"/>
        <v>0</v>
      </c>
      <c r="Z104" s="146">
        <f>IF('1043Ef Décompte'!D108="",0,1)</f>
        <v>0</v>
      </c>
      <c r="AA104" s="147" t="e">
        <f t="shared" si="22"/>
        <v>#VALUE!</v>
      </c>
      <c r="AB104" s="147">
        <f t="shared" si="23"/>
        <v>0</v>
      </c>
      <c r="AC104" s="148" t="str">
        <f t="shared" si="24"/>
        <v/>
      </c>
      <c r="AD104" s="147" t="str">
        <f t="shared" si="29"/>
        <v/>
      </c>
      <c r="AE104" s="147" t="str">
        <f t="shared" si="30"/>
        <v/>
      </c>
      <c r="AF104" s="147" t="str">
        <f t="shared" si="25"/>
        <v/>
      </c>
      <c r="AG104" s="147" t="str">
        <f t="shared" si="26"/>
        <v/>
      </c>
      <c r="AH104" s="149" t="str">
        <f t="shared" si="31"/>
        <v/>
      </c>
      <c r="AI104" s="150" t="str">
        <f t="shared" si="27"/>
        <v/>
      </c>
      <c r="AJ104" s="149" t="str">
        <f t="shared" si="32"/>
        <v/>
      </c>
      <c r="AK104" s="149" t="str">
        <f>IF(AH104&lt;AI104,Übersetzungstexte!A$184,"")</f>
        <v/>
      </c>
      <c r="AL104" s="150" t="str">
        <f t="shared" si="28"/>
        <v/>
      </c>
      <c r="AM104" s="151"/>
    </row>
    <row r="105" spans="1:39" s="152" customFormat="1" ht="16.95" customHeight="1">
      <c r="A105" s="71"/>
      <c r="B105" s="464"/>
      <c r="C105" s="465"/>
      <c r="D105" s="466"/>
      <c r="E105" s="454"/>
      <c r="F105" s="155"/>
      <c r="G105" s="153"/>
      <c r="H105" s="252"/>
      <c r="I105" s="245"/>
      <c r="J105" s="250"/>
      <c r="K105" s="245"/>
      <c r="L105" s="247"/>
      <c r="M105" s="155" t="str">
        <f>IF(A105="","",'1043Af Demande'!$B$23)</f>
        <v/>
      </c>
      <c r="N105" s="153"/>
      <c r="O105" s="154"/>
      <c r="P105" s="153"/>
      <c r="Q105" s="154"/>
      <c r="R105" s="153"/>
      <c r="S105" s="245"/>
      <c r="T105" s="247"/>
      <c r="U105" s="347"/>
      <c r="V105" s="348"/>
      <c r="W105" s="349"/>
      <c r="X105" s="56"/>
      <c r="Y105" s="146">
        <f t="shared" si="21"/>
        <v>0</v>
      </c>
      <c r="Z105" s="146">
        <f>IF('1043Ef Décompte'!D109="",0,1)</f>
        <v>0</v>
      </c>
      <c r="AA105" s="147" t="e">
        <f t="shared" si="22"/>
        <v>#VALUE!</v>
      </c>
      <c r="AB105" s="147">
        <f t="shared" si="23"/>
        <v>0</v>
      </c>
      <c r="AC105" s="148" t="str">
        <f t="shared" si="24"/>
        <v/>
      </c>
      <c r="AD105" s="147" t="str">
        <f t="shared" si="29"/>
        <v/>
      </c>
      <c r="AE105" s="147" t="str">
        <f t="shared" si="30"/>
        <v/>
      </c>
      <c r="AF105" s="147" t="str">
        <f t="shared" si="25"/>
        <v/>
      </c>
      <c r="AG105" s="147" t="str">
        <f t="shared" si="26"/>
        <v/>
      </c>
      <c r="AH105" s="149" t="str">
        <f t="shared" si="31"/>
        <v/>
      </c>
      <c r="AI105" s="150" t="str">
        <f t="shared" si="27"/>
        <v/>
      </c>
      <c r="AJ105" s="149" t="str">
        <f t="shared" si="32"/>
        <v/>
      </c>
      <c r="AK105" s="149" t="str">
        <f>IF(AH105&lt;AI105,Übersetzungstexte!A$184,"")</f>
        <v/>
      </c>
      <c r="AL105" s="150" t="str">
        <f t="shared" si="28"/>
        <v/>
      </c>
      <c r="AM105" s="151"/>
    </row>
    <row r="106" spans="1:39" s="152" customFormat="1" ht="16.95" customHeight="1">
      <c r="A106" s="71"/>
      <c r="B106" s="464"/>
      <c r="C106" s="465"/>
      <c r="D106" s="466"/>
      <c r="E106" s="454"/>
      <c r="F106" s="155"/>
      <c r="G106" s="153"/>
      <c r="H106" s="252"/>
      <c r="I106" s="245"/>
      <c r="J106" s="250"/>
      <c r="K106" s="245"/>
      <c r="L106" s="247"/>
      <c r="M106" s="155" t="str">
        <f>IF(A106="","",'1043Af Demande'!$B$23)</f>
        <v/>
      </c>
      <c r="N106" s="153"/>
      <c r="O106" s="154"/>
      <c r="P106" s="153"/>
      <c r="Q106" s="154"/>
      <c r="R106" s="153"/>
      <c r="S106" s="245"/>
      <c r="T106" s="247"/>
      <c r="U106" s="347"/>
      <c r="V106" s="348"/>
      <c r="W106" s="349"/>
      <c r="X106" s="56"/>
      <c r="Y106" s="146">
        <f t="shared" si="21"/>
        <v>0</v>
      </c>
      <c r="Z106" s="146">
        <f>IF('1043Ef Décompte'!D110="",0,1)</f>
        <v>0</v>
      </c>
      <c r="AA106" s="147" t="e">
        <f t="shared" si="22"/>
        <v>#VALUE!</v>
      </c>
      <c r="AB106" s="147">
        <f t="shared" si="23"/>
        <v>0</v>
      </c>
      <c r="AC106" s="148" t="str">
        <f t="shared" si="24"/>
        <v/>
      </c>
      <c r="AD106" s="147" t="str">
        <f t="shared" si="29"/>
        <v/>
      </c>
      <c r="AE106" s="147" t="str">
        <f t="shared" si="30"/>
        <v/>
      </c>
      <c r="AF106" s="147" t="str">
        <f t="shared" si="25"/>
        <v/>
      </c>
      <c r="AG106" s="147" t="str">
        <f t="shared" si="26"/>
        <v/>
      </c>
      <c r="AH106" s="149" t="str">
        <f t="shared" si="31"/>
        <v/>
      </c>
      <c r="AI106" s="150" t="str">
        <f t="shared" si="27"/>
        <v/>
      </c>
      <c r="AJ106" s="149" t="str">
        <f t="shared" si="32"/>
        <v/>
      </c>
      <c r="AK106" s="149" t="str">
        <f>IF(AH106&lt;AI106,Übersetzungstexte!A$184,"")</f>
        <v/>
      </c>
      <c r="AL106" s="150" t="str">
        <f t="shared" si="28"/>
        <v/>
      </c>
      <c r="AM106" s="151"/>
    </row>
    <row r="107" spans="1:39" s="152" customFormat="1" ht="16.95" customHeight="1">
      <c r="A107" s="71"/>
      <c r="B107" s="464"/>
      <c r="C107" s="465"/>
      <c r="D107" s="466"/>
      <c r="E107" s="454"/>
      <c r="F107" s="155"/>
      <c r="G107" s="153"/>
      <c r="H107" s="252"/>
      <c r="I107" s="245"/>
      <c r="J107" s="250"/>
      <c r="K107" s="245"/>
      <c r="L107" s="247"/>
      <c r="M107" s="155" t="str">
        <f>IF(A107="","",'1043Af Demande'!$B$23)</f>
        <v/>
      </c>
      <c r="N107" s="153"/>
      <c r="O107" s="154"/>
      <c r="P107" s="153"/>
      <c r="Q107" s="154"/>
      <c r="R107" s="153"/>
      <c r="S107" s="245"/>
      <c r="T107" s="247"/>
      <c r="U107" s="347"/>
      <c r="V107" s="348"/>
      <c r="W107" s="349"/>
      <c r="X107" s="56"/>
      <c r="Y107" s="146">
        <f t="shared" si="21"/>
        <v>0</v>
      </c>
      <c r="Z107" s="146">
        <f>IF('1043Ef Décompte'!D111="",0,1)</f>
        <v>0</v>
      </c>
      <c r="AA107" s="147" t="e">
        <f t="shared" si="22"/>
        <v>#VALUE!</v>
      </c>
      <c r="AB107" s="147">
        <f t="shared" si="23"/>
        <v>0</v>
      </c>
      <c r="AC107" s="148" t="str">
        <f t="shared" si="24"/>
        <v/>
      </c>
      <c r="AD107" s="147" t="str">
        <f t="shared" si="29"/>
        <v/>
      </c>
      <c r="AE107" s="147" t="str">
        <f t="shared" si="30"/>
        <v/>
      </c>
      <c r="AF107" s="147" t="str">
        <f t="shared" si="25"/>
        <v/>
      </c>
      <c r="AG107" s="147" t="str">
        <f t="shared" si="26"/>
        <v/>
      </c>
      <c r="AH107" s="149" t="str">
        <f t="shared" si="31"/>
        <v/>
      </c>
      <c r="AI107" s="150" t="str">
        <f t="shared" si="27"/>
        <v/>
      </c>
      <c r="AJ107" s="149" t="str">
        <f t="shared" si="32"/>
        <v/>
      </c>
      <c r="AK107" s="149" t="str">
        <f>IF(AH107&lt;AI107,Übersetzungstexte!A$184,"")</f>
        <v/>
      </c>
      <c r="AL107" s="150" t="str">
        <f t="shared" si="28"/>
        <v/>
      </c>
      <c r="AM107" s="151"/>
    </row>
    <row r="108" spans="1:39" s="152" customFormat="1" ht="16.95" customHeight="1">
      <c r="A108" s="71"/>
      <c r="B108" s="464"/>
      <c r="C108" s="465"/>
      <c r="D108" s="466"/>
      <c r="E108" s="454"/>
      <c r="F108" s="155"/>
      <c r="G108" s="153"/>
      <c r="H108" s="252"/>
      <c r="I108" s="245"/>
      <c r="J108" s="250"/>
      <c r="K108" s="245"/>
      <c r="L108" s="247"/>
      <c r="M108" s="155" t="str">
        <f>IF(A108="","",'1043Af Demande'!$B$23)</f>
        <v/>
      </c>
      <c r="N108" s="153"/>
      <c r="O108" s="154"/>
      <c r="P108" s="153"/>
      <c r="Q108" s="154"/>
      <c r="R108" s="153"/>
      <c r="S108" s="245"/>
      <c r="T108" s="247"/>
      <c r="U108" s="347"/>
      <c r="V108" s="348"/>
      <c r="W108" s="349"/>
      <c r="X108" s="56"/>
      <c r="Y108" s="146">
        <f t="shared" si="21"/>
        <v>0</v>
      </c>
      <c r="Z108" s="146">
        <f>IF('1043Ef Décompte'!D112="",0,1)</f>
        <v>0</v>
      </c>
      <c r="AA108" s="147" t="e">
        <f t="shared" si="22"/>
        <v>#VALUE!</v>
      </c>
      <c r="AB108" s="147">
        <f t="shared" si="23"/>
        <v>0</v>
      </c>
      <c r="AC108" s="148" t="str">
        <f t="shared" si="24"/>
        <v/>
      </c>
      <c r="AD108" s="147" t="str">
        <f t="shared" si="29"/>
        <v/>
      </c>
      <c r="AE108" s="147" t="str">
        <f t="shared" si="30"/>
        <v/>
      </c>
      <c r="AF108" s="147" t="str">
        <f t="shared" si="25"/>
        <v/>
      </c>
      <c r="AG108" s="147" t="str">
        <f t="shared" si="26"/>
        <v/>
      </c>
      <c r="AH108" s="149" t="str">
        <f t="shared" si="31"/>
        <v/>
      </c>
      <c r="AI108" s="150" t="str">
        <f t="shared" si="27"/>
        <v/>
      </c>
      <c r="AJ108" s="149" t="str">
        <f t="shared" si="32"/>
        <v/>
      </c>
      <c r="AK108" s="149" t="str">
        <f>IF(AH108&lt;AI108,Übersetzungstexte!A$184,"")</f>
        <v/>
      </c>
      <c r="AL108" s="150" t="str">
        <f t="shared" si="28"/>
        <v/>
      </c>
      <c r="AM108" s="151"/>
    </row>
    <row r="109" spans="1:39" s="152" customFormat="1" ht="16.95" customHeight="1">
      <c r="A109" s="71"/>
      <c r="B109" s="464"/>
      <c r="C109" s="465"/>
      <c r="D109" s="466"/>
      <c r="E109" s="454"/>
      <c r="F109" s="155"/>
      <c r="G109" s="153"/>
      <c r="H109" s="252"/>
      <c r="I109" s="245"/>
      <c r="J109" s="250"/>
      <c r="K109" s="245"/>
      <c r="L109" s="247"/>
      <c r="M109" s="155" t="str">
        <f>IF(A109="","",'1043Af Demande'!$B$23)</f>
        <v/>
      </c>
      <c r="N109" s="153"/>
      <c r="O109" s="154"/>
      <c r="P109" s="153"/>
      <c r="Q109" s="154"/>
      <c r="R109" s="153"/>
      <c r="S109" s="245"/>
      <c r="T109" s="247"/>
      <c r="U109" s="347"/>
      <c r="V109" s="348"/>
      <c r="W109" s="349"/>
      <c r="X109" s="56"/>
      <c r="Y109" s="146">
        <f t="shared" si="21"/>
        <v>0</v>
      </c>
      <c r="Z109" s="146">
        <f>IF('1043Ef Décompte'!D113="",0,1)</f>
        <v>0</v>
      </c>
      <c r="AA109" s="147" t="e">
        <f t="shared" si="22"/>
        <v>#VALUE!</v>
      </c>
      <c r="AB109" s="147">
        <f t="shared" si="23"/>
        <v>0</v>
      </c>
      <c r="AC109" s="148" t="str">
        <f t="shared" si="24"/>
        <v/>
      </c>
      <c r="AD109" s="147" t="str">
        <f t="shared" si="29"/>
        <v/>
      </c>
      <c r="AE109" s="147" t="str">
        <f t="shared" si="30"/>
        <v/>
      </c>
      <c r="AF109" s="147" t="str">
        <f t="shared" si="25"/>
        <v/>
      </c>
      <c r="AG109" s="147" t="str">
        <f t="shared" si="26"/>
        <v/>
      </c>
      <c r="AH109" s="149" t="str">
        <f t="shared" si="31"/>
        <v/>
      </c>
      <c r="AI109" s="150" t="str">
        <f t="shared" si="27"/>
        <v/>
      </c>
      <c r="AJ109" s="149" t="str">
        <f t="shared" si="32"/>
        <v/>
      </c>
      <c r="AK109" s="149" t="str">
        <f>IF(AH109&lt;AI109,Übersetzungstexte!A$184,"")</f>
        <v/>
      </c>
      <c r="AL109" s="150" t="str">
        <f t="shared" si="28"/>
        <v/>
      </c>
      <c r="AM109" s="151"/>
    </row>
    <row r="110" spans="1:39" s="152" customFormat="1" ht="16.95" customHeight="1">
      <c r="A110" s="71"/>
      <c r="B110" s="464"/>
      <c r="C110" s="465"/>
      <c r="D110" s="466"/>
      <c r="E110" s="454"/>
      <c r="F110" s="155"/>
      <c r="G110" s="153"/>
      <c r="H110" s="252"/>
      <c r="I110" s="245"/>
      <c r="J110" s="250"/>
      <c r="K110" s="245"/>
      <c r="L110" s="247"/>
      <c r="M110" s="155" t="str">
        <f>IF(A110="","",'1043Af Demande'!$B$23)</f>
        <v/>
      </c>
      <c r="N110" s="153"/>
      <c r="O110" s="154"/>
      <c r="P110" s="153"/>
      <c r="Q110" s="154"/>
      <c r="R110" s="153"/>
      <c r="S110" s="245"/>
      <c r="T110" s="247"/>
      <c r="U110" s="347"/>
      <c r="V110" s="348"/>
      <c r="W110" s="349"/>
      <c r="X110" s="56"/>
      <c r="Y110" s="146">
        <f t="shared" si="21"/>
        <v>0</v>
      </c>
      <c r="Z110" s="146">
        <f>IF('1043Ef Décompte'!D114="",0,1)</f>
        <v>0</v>
      </c>
      <c r="AA110" s="147" t="e">
        <f t="shared" si="22"/>
        <v>#VALUE!</v>
      </c>
      <c r="AB110" s="147">
        <f t="shared" si="23"/>
        <v>0</v>
      </c>
      <c r="AC110" s="148" t="str">
        <f t="shared" si="24"/>
        <v/>
      </c>
      <c r="AD110" s="147" t="str">
        <f t="shared" si="29"/>
        <v/>
      </c>
      <c r="AE110" s="147" t="str">
        <f t="shared" si="30"/>
        <v/>
      </c>
      <c r="AF110" s="147" t="str">
        <f t="shared" si="25"/>
        <v/>
      </c>
      <c r="AG110" s="147" t="str">
        <f t="shared" si="26"/>
        <v/>
      </c>
      <c r="AH110" s="149" t="str">
        <f t="shared" si="31"/>
        <v/>
      </c>
      <c r="AI110" s="150" t="str">
        <f t="shared" si="27"/>
        <v/>
      </c>
      <c r="AJ110" s="149" t="str">
        <f t="shared" si="32"/>
        <v/>
      </c>
      <c r="AK110" s="149" t="str">
        <f>IF(AH110&lt;AI110,Übersetzungstexte!A$184,"")</f>
        <v/>
      </c>
      <c r="AL110" s="150" t="str">
        <f t="shared" si="28"/>
        <v/>
      </c>
      <c r="AM110" s="151"/>
    </row>
    <row r="111" spans="1:39" s="152" customFormat="1" ht="16.95" customHeight="1">
      <c r="A111" s="71"/>
      <c r="B111" s="464"/>
      <c r="C111" s="465"/>
      <c r="D111" s="466"/>
      <c r="E111" s="454"/>
      <c r="F111" s="155"/>
      <c r="G111" s="153"/>
      <c r="H111" s="252"/>
      <c r="I111" s="245"/>
      <c r="J111" s="250"/>
      <c r="K111" s="245"/>
      <c r="L111" s="247"/>
      <c r="M111" s="155" t="str">
        <f>IF(A111="","",'1043Af Demande'!$B$23)</f>
        <v/>
      </c>
      <c r="N111" s="153"/>
      <c r="O111" s="154"/>
      <c r="P111" s="153"/>
      <c r="Q111" s="154"/>
      <c r="R111" s="153"/>
      <c r="S111" s="245"/>
      <c r="T111" s="247"/>
      <c r="U111" s="347"/>
      <c r="V111" s="348"/>
      <c r="W111" s="349"/>
      <c r="X111" s="56"/>
      <c r="Y111" s="146">
        <f t="shared" si="21"/>
        <v>0</v>
      </c>
      <c r="Z111" s="146">
        <f>IF('1043Ef Décompte'!D115="",0,1)</f>
        <v>0</v>
      </c>
      <c r="AA111" s="147" t="e">
        <f t="shared" si="22"/>
        <v>#VALUE!</v>
      </c>
      <c r="AB111" s="147">
        <f t="shared" si="23"/>
        <v>0</v>
      </c>
      <c r="AC111" s="148" t="str">
        <f t="shared" si="24"/>
        <v/>
      </c>
      <c r="AD111" s="147" t="str">
        <f t="shared" si="29"/>
        <v/>
      </c>
      <c r="AE111" s="147" t="str">
        <f t="shared" si="30"/>
        <v/>
      </c>
      <c r="AF111" s="147" t="str">
        <f t="shared" si="25"/>
        <v/>
      </c>
      <c r="AG111" s="147" t="str">
        <f t="shared" si="26"/>
        <v/>
      </c>
      <c r="AH111" s="149" t="str">
        <f t="shared" si="31"/>
        <v/>
      </c>
      <c r="AI111" s="150" t="str">
        <f t="shared" si="27"/>
        <v/>
      </c>
      <c r="AJ111" s="149" t="str">
        <f t="shared" si="32"/>
        <v/>
      </c>
      <c r="AK111" s="149" t="str">
        <f>IF(AH111&lt;AI111,Übersetzungstexte!A$184,"")</f>
        <v/>
      </c>
      <c r="AL111" s="150" t="str">
        <f t="shared" si="28"/>
        <v/>
      </c>
      <c r="AM111" s="151"/>
    </row>
    <row r="112" spans="1:39" s="152" customFormat="1" ht="16.95" customHeight="1">
      <c r="A112" s="71"/>
      <c r="B112" s="464"/>
      <c r="C112" s="465"/>
      <c r="D112" s="466"/>
      <c r="E112" s="454"/>
      <c r="F112" s="155"/>
      <c r="G112" s="153"/>
      <c r="H112" s="252"/>
      <c r="I112" s="245"/>
      <c r="J112" s="250"/>
      <c r="K112" s="245"/>
      <c r="L112" s="247"/>
      <c r="M112" s="155" t="str">
        <f>IF(A112="","",'1043Af Demande'!$B$23)</f>
        <v/>
      </c>
      <c r="N112" s="153"/>
      <c r="O112" s="154"/>
      <c r="P112" s="153"/>
      <c r="Q112" s="154"/>
      <c r="R112" s="153"/>
      <c r="S112" s="245"/>
      <c r="T112" s="247"/>
      <c r="U112" s="347"/>
      <c r="V112" s="348"/>
      <c r="W112" s="349"/>
      <c r="X112" s="56"/>
      <c r="Y112" s="146">
        <f t="shared" si="21"/>
        <v>0</v>
      </c>
      <c r="Z112" s="146">
        <f>IF('1043Ef Décompte'!D116="",0,1)</f>
        <v>0</v>
      </c>
      <c r="AA112" s="147" t="e">
        <f t="shared" si="22"/>
        <v>#VALUE!</v>
      </c>
      <c r="AB112" s="147">
        <f t="shared" si="23"/>
        <v>0</v>
      </c>
      <c r="AC112" s="148" t="str">
        <f t="shared" si="24"/>
        <v/>
      </c>
      <c r="AD112" s="147" t="str">
        <f t="shared" si="29"/>
        <v/>
      </c>
      <c r="AE112" s="147" t="str">
        <f t="shared" si="30"/>
        <v/>
      </c>
      <c r="AF112" s="147" t="str">
        <f t="shared" si="25"/>
        <v/>
      </c>
      <c r="AG112" s="147" t="str">
        <f t="shared" si="26"/>
        <v/>
      </c>
      <c r="AH112" s="149" t="str">
        <f t="shared" si="31"/>
        <v/>
      </c>
      <c r="AI112" s="150" t="str">
        <f t="shared" si="27"/>
        <v/>
      </c>
      <c r="AJ112" s="149" t="str">
        <f t="shared" si="32"/>
        <v/>
      </c>
      <c r="AK112" s="149" t="str">
        <f>IF(AH112&lt;AI112,Übersetzungstexte!A$184,"")</f>
        <v/>
      </c>
      <c r="AL112" s="150" t="str">
        <f t="shared" si="28"/>
        <v/>
      </c>
      <c r="AM112" s="151"/>
    </row>
    <row r="113" spans="1:39" s="152" customFormat="1" ht="16.95" customHeight="1">
      <c r="A113" s="71"/>
      <c r="B113" s="464"/>
      <c r="C113" s="465"/>
      <c r="D113" s="466"/>
      <c r="E113" s="454"/>
      <c r="F113" s="155"/>
      <c r="G113" s="153"/>
      <c r="H113" s="252"/>
      <c r="I113" s="245"/>
      <c r="J113" s="250"/>
      <c r="K113" s="245"/>
      <c r="L113" s="247"/>
      <c r="M113" s="155" t="str">
        <f>IF(A113="","",'1043Af Demande'!$B$23)</f>
        <v/>
      </c>
      <c r="N113" s="153"/>
      <c r="O113" s="154"/>
      <c r="P113" s="153"/>
      <c r="Q113" s="154"/>
      <c r="R113" s="153"/>
      <c r="S113" s="245"/>
      <c r="T113" s="247"/>
      <c r="U113" s="347"/>
      <c r="V113" s="348"/>
      <c r="W113" s="349"/>
      <c r="X113" s="56"/>
      <c r="Y113" s="146">
        <f t="shared" si="21"/>
        <v>0</v>
      </c>
      <c r="Z113" s="146">
        <f>IF('1043Ef Décompte'!D117="",0,1)</f>
        <v>0</v>
      </c>
      <c r="AA113" s="147" t="e">
        <f t="shared" si="22"/>
        <v>#VALUE!</v>
      </c>
      <c r="AB113" s="147">
        <f t="shared" si="23"/>
        <v>0</v>
      </c>
      <c r="AC113" s="148" t="str">
        <f t="shared" si="24"/>
        <v/>
      </c>
      <c r="AD113" s="147" t="str">
        <f t="shared" si="29"/>
        <v/>
      </c>
      <c r="AE113" s="147" t="str">
        <f t="shared" si="30"/>
        <v/>
      </c>
      <c r="AF113" s="147" t="str">
        <f t="shared" si="25"/>
        <v/>
      </c>
      <c r="AG113" s="147" t="str">
        <f t="shared" si="26"/>
        <v/>
      </c>
      <c r="AH113" s="149" t="str">
        <f t="shared" si="31"/>
        <v/>
      </c>
      <c r="AI113" s="150" t="str">
        <f t="shared" si="27"/>
        <v/>
      </c>
      <c r="AJ113" s="149" t="str">
        <f t="shared" si="32"/>
        <v/>
      </c>
      <c r="AK113" s="149" t="str">
        <f>IF(AH113&lt;AI113,Übersetzungstexte!A$184,"")</f>
        <v/>
      </c>
      <c r="AL113" s="150" t="str">
        <f t="shared" si="28"/>
        <v/>
      </c>
      <c r="AM113" s="151"/>
    </row>
    <row r="114" spans="1:39" s="152" customFormat="1" ht="16.95" customHeight="1">
      <c r="A114" s="71"/>
      <c r="B114" s="464"/>
      <c r="C114" s="465"/>
      <c r="D114" s="466"/>
      <c r="E114" s="454"/>
      <c r="F114" s="155"/>
      <c r="G114" s="153"/>
      <c r="H114" s="252"/>
      <c r="I114" s="245"/>
      <c r="J114" s="250"/>
      <c r="K114" s="245"/>
      <c r="L114" s="247"/>
      <c r="M114" s="155" t="str">
        <f>IF(A114="","",'1043Af Demande'!$B$23)</f>
        <v/>
      </c>
      <c r="N114" s="153"/>
      <c r="O114" s="154"/>
      <c r="P114" s="153"/>
      <c r="Q114" s="154"/>
      <c r="R114" s="153"/>
      <c r="S114" s="245"/>
      <c r="T114" s="247"/>
      <c r="U114" s="347"/>
      <c r="V114" s="348"/>
      <c r="W114" s="349"/>
      <c r="X114" s="56"/>
      <c r="Y114" s="146">
        <f t="shared" si="21"/>
        <v>0</v>
      </c>
      <c r="Z114" s="146">
        <f>IF('1043Ef Décompte'!D118="",0,1)</f>
        <v>0</v>
      </c>
      <c r="AA114" s="147" t="e">
        <f t="shared" si="22"/>
        <v>#VALUE!</v>
      </c>
      <c r="AB114" s="147">
        <f t="shared" si="23"/>
        <v>0</v>
      </c>
      <c r="AC114" s="148" t="str">
        <f t="shared" si="24"/>
        <v/>
      </c>
      <c r="AD114" s="147" t="str">
        <f t="shared" si="29"/>
        <v/>
      </c>
      <c r="AE114" s="147" t="str">
        <f t="shared" si="30"/>
        <v/>
      </c>
      <c r="AF114" s="147" t="str">
        <f t="shared" si="25"/>
        <v/>
      </c>
      <c r="AG114" s="147" t="str">
        <f t="shared" si="26"/>
        <v/>
      </c>
      <c r="AH114" s="149" t="str">
        <f t="shared" si="31"/>
        <v/>
      </c>
      <c r="AI114" s="150" t="str">
        <f t="shared" si="27"/>
        <v/>
      </c>
      <c r="AJ114" s="149" t="str">
        <f t="shared" si="32"/>
        <v/>
      </c>
      <c r="AK114" s="149" t="str">
        <f>IF(AH114&lt;AI114,Übersetzungstexte!A$184,"")</f>
        <v/>
      </c>
      <c r="AL114" s="150" t="str">
        <f t="shared" si="28"/>
        <v/>
      </c>
      <c r="AM114" s="151"/>
    </row>
    <row r="115" spans="1:39" s="152" customFormat="1" ht="16.95" customHeight="1">
      <c r="A115" s="71"/>
      <c r="B115" s="464"/>
      <c r="C115" s="465"/>
      <c r="D115" s="466"/>
      <c r="E115" s="454"/>
      <c r="F115" s="155"/>
      <c r="G115" s="153"/>
      <c r="H115" s="252"/>
      <c r="I115" s="245"/>
      <c r="J115" s="250"/>
      <c r="K115" s="245"/>
      <c r="L115" s="247"/>
      <c r="M115" s="155" t="str">
        <f>IF(A115="","",'1043Af Demande'!$B$23)</f>
        <v/>
      </c>
      <c r="N115" s="153"/>
      <c r="O115" s="154"/>
      <c r="P115" s="153"/>
      <c r="Q115" s="154"/>
      <c r="R115" s="153"/>
      <c r="S115" s="245"/>
      <c r="T115" s="247"/>
      <c r="U115" s="347"/>
      <c r="V115" s="348"/>
      <c r="W115" s="349"/>
      <c r="X115" s="56"/>
      <c r="Y115" s="146">
        <f t="shared" si="21"/>
        <v>0</v>
      </c>
      <c r="Z115" s="146">
        <f>IF('1043Ef Décompte'!D119="",0,1)</f>
        <v>0</v>
      </c>
      <c r="AA115" s="147" t="e">
        <f t="shared" si="22"/>
        <v>#VALUE!</v>
      </c>
      <c r="AB115" s="147">
        <f t="shared" si="23"/>
        <v>0</v>
      </c>
      <c r="AC115" s="148" t="str">
        <f t="shared" si="24"/>
        <v/>
      </c>
      <c r="AD115" s="147" t="str">
        <f t="shared" si="29"/>
        <v/>
      </c>
      <c r="AE115" s="147" t="str">
        <f t="shared" si="30"/>
        <v/>
      </c>
      <c r="AF115" s="147" t="str">
        <f t="shared" si="25"/>
        <v/>
      </c>
      <c r="AG115" s="147" t="str">
        <f t="shared" si="26"/>
        <v/>
      </c>
      <c r="AH115" s="149" t="str">
        <f t="shared" si="31"/>
        <v/>
      </c>
      <c r="AI115" s="150" t="str">
        <f t="shared" si="27"/>
        <v/>
      </c>
      <c r="AJ115" s="149" t="str">
        <f t="shared" si="32"/>
        <v/>
      </c>
      <c r="AK115" s="149" t="str">
        <f>IF(AH115&lt;AI115,Übersetzungstexte!A$184,"")</f>
        <v/>
      </c>
      <c r="AL115" s="150" t="str">
        <f t="shared" si="28"/>
        <v/>
      </c>
      <c r="AM115" s="151"/>
    </row>
    <row r="116" spans="1:39" s="152" customFormat="1" ht="16.95" customHeight="1">
      <c r="A116" s="71"/>
      <c r="B116" s="464"/>
      <c r="C116" s="465"/>
      <c r="D116" s="466"/>
      <c r="E116" s="454"/>
      <c r="F116" s="155"/>
      <c r="G116" s="153"/>
      <c r="H116" s="252"/>
      <c r="I116" s="245"/>
      <c r="J116" s="250"/>
      <c r="K116" s="245"/>
      <c r="L116" s="247"/>
      <c r="M116" s="155" t="str">
        <f>IF(A116="","",'1043Af Demande'!$B$23)</f>
        <v/>
      </c>
      <c r="N116" s="153"/>
      <c r="O116" s="154"/>
      <c r="P116" s="153"/>
      <c r="Q116" s="154"/>
      <c r="R116" s="153"/>
      <c r="S116" s="245"/>
      <c r="T116" s="247"/>
      <c r="U116" s="347"/>
      <c r="V116" s="348"/>
      <c r="W116" s="349"/>
      <c r="X116" s="56"/>
      <c r="Y116" s="146">
        <f t="shared" si="21"/>
        <v>0</v>
      </c>
      <c r="Z116" s="146">
        <f>IF('1043Ef Décompte'!D120="",0,1)</f>
        <v>0</v>
      </c>
      <c r="AA116" s="147" t="e">
        <f t="shared" si="22"/>
        <v>#VALUE!</v>
      </c>
      <c r="AB116" s="147">
        <f t="shared" si="23"/>
        <v>0</v>
      </c>
      <c r="AC116" s="148" t="str">
        <f t="shared" si="24"/>
        <v/>
      </c>
      <c r="AD116" s="147" t="str">
        <f t="shared" si="29"/>
        <v/>
      </c>
      <c r="AE116" s="147" t="str">
        <f t="shared" si="30"/>
        <v/>
      </c>
      <c r="AF116" s="147" t="str">
        <f t="shared" si="25"/>
        <v/>
      </c>
      <c r="AG116" s="147" t="str">
        <f t="shared" si="26"/>
        <v/>
      </c>
      <c r="AH116" s="149" t="str">
        <f t="shared" si="31"/>
        <v/>
      </c>
      <c r="AI116" s="150" t="str">
        <f t="shared" si="27"/>
        <v/>
      </c>
      <c r="AJ116" s="149" t="str">
        <f t="shared" si="32"/>
        <v/>
      </c>
      <c r="AK116" s="149" t="str">
        <f>IF(AH116&lt;AI116,Übersetzungstexte!A$184,"")</f>
        <v/>
      </c>
      <c r="AL116" s="150" t="str">
        <f t="shared" si="28"/>
        <v/>
      </c>
      <c r="AM116" s="151"/>
    </row>
    <row r="117" spans="1:39" s="152" customFormat="1" ht="16.95" customHeight="1">
      <c r="A117" s="71"/>
      <c r="B117" s="464"/>
      <c r="C117" s="465"/>
      <c r="D117" s="466"/>
      <c r="E117" s="454"/>
      <c r="F117" s="155"/>
      <c r="G117" s="153"/>
      <c r="H117" s="252"/>
      <c r="I117" s="245"/>
      <c r="J117" s="250"/>
      <c r="K117" s="245"/>
      <c r="L117" s="247"/>
      <c r="M117" s="155" t="str">
        <f>IF(A117="","",'1043Af Demande'!$B$23)</f>
        <v/>
      </c>
      <c r="N117" s="153"/>
      <c r="O117" s="154"/>
      <c r="P117" s="153"/>
      <c r="Q117" s="154"/>
      <c r="R117" s="153"/>
      <c r="S117" s="245"/>
      <c r="T117" s="247"/>
      <c r="U117" s="347"/>
      <c r="V117" s="348"/>
      <c r="W117" s="349"/>
      <c r="X117" s="56"/>
      <c r="Y117" s="146">
        <f t="shared" si="21"/>
        <v>0</v>
      </c>
      <c r="Z117" s="146">
        <f>IF('1043Ef Décompte'!D121="",0,1)</f>
        <v>0</v>
      </c>
      <c r="AA117" s="147" t="e">
        <f t="shared" si="22"/>
        <v>#VALUE!</v>
      </c>
      <c r="AB117" s="147">
        <f t="shared" si="23"/>
        <v>0</v>
      </c>
      <c r="AC117" s="148" t="str">
        <f t="shared" si="24"/>
        <v/>
      </c>
      <c r="AD117" s="147" t="str">
        <f t="shared" si="29"/>
        <v/>
      </c>
      <c r="AE117" s="147" t="str">
        <f t="shared" si="30"/>
        <v/>
      </c>
      <c r="AF117" s="147" t="str">
        <f t="shared" si="25"/>
        <v/>
      </c>
      <c r="AG117" s="147" t="str">
        <f t="shared" si="26"/>
        <v/>
      </c>
      <c r="AH117" s="149" t="str">
        <f t="shared" si="31"/>
        <v/>
      </c>
      <c r="AI117" s="150" t="str">
        <f t="shared" si="27"/>
        <v/>
      </c>
      <c r="AJ117" s="149" t="str">
        <f t="shared" si="32"/>
        <v/>
      </c>
      <c r="AK117" s="149" t="str">
        <f>IF(AH117&lt;AI117,Übersetzungstexte!A$184,"")</f>
        <v/>
      </c>
      <c r="AL117" s="150" t="str">
        <f t="shared" si="28"/>
        <v/>
      </c>
      <c r="AM117" s="151"/>
    </row>
    <row r="118" spans="1:39" s="152" customFormat="1" ht="16.95" customHeight="1">
      <c r="A118" s="71"/>
      <c r="B118" s="464"/>
      <c r="C118" s="465"/>
      <c r="D118" s="466"/>
      <c r="E118" s="454"/>
      <c r="F118" s="155"/>
      <c r="G118" s="153"/>
      <c r="H118" s="252"/>
      <c r="I118" s="245"/>
      <c r="J118" s="250"/>
      <c r="K118" s="245"/>
      <c r="L118" s="247"/>
      <c r="M118" s="155" t="str">
        <f>IF(A118="","",'1043Af Demande'!$B$23)</f>
        <v/>
      </c>
      <c r="N118" s="153"/>
      <c r="O118" s="154"/>
      <c r="P118" s="153"/>
      <c r="Q118" s="154"/>
      <c r="R118" s="153"/>
      <c r="S118" s="245"/>
      <c r="T118" s="247"/>
      <c r="U118" s="347"/>
      <c r="V118" s="348"/>
      <c r="W118" s="349"/>
      <c r="X118" s="56"/>
      <c r="Y118" s="146">
        <f t="shared" si="21"/>
        <v>0</v>
      </c>
      <c r="Z118" s="146">
        <f>IF('1043Ef Décompte'!D122="",0,1)</f>
        <v>0</v>
      </c>
      <c r="AA118" s="147" t="e">
        <f t="shared" si="22"/>
        <v>#VALUE!</v>
      </c>
      <c r="AB118" s="147">
        <f t="shared" si="23"/>
        <v>0</v>
      </c>
      <c r="AC118" s="148" t="str">
        <f t="shared" si="24"/>
        <v/>
      </c>
      <c r="AD118" s="147" t="str">
        <f t="shared" si="29"/>
        <v/>
      </c>
      <c r="AE118" s="147" t="str">
        <f t="shared" si="30"/>
        <v/>
      </c>
      <c r="AF118" s="147" t="str">
        <f t="shared" si="25"/>
        <v/>
      </c>
      <c r="AG118" s="147" t="str">
        <f t="shared" si="26"/>
        <v/>
      </c>
      <c r="AH118" s="149" t="str">
        <f t="shared" si="31"/>
        <v/>
      </c>
      <c r="AI118" s="150" t="str">
        <f t="shared" si="27"/>
        <v/>
      </c>
      <c r="AJ118" s="149" t="str">
        <f t="shared" si="32"/>
        <v/>
      </c>
      <c r="AK118" s="149" t="str">
        <f>IF(AH118&lt;AI118,Übersetzungstexte!A$184,"")</f>
        <v/>
      </c>
      <c r="AL118" s="150" t="str">
        <f t="shared" si="28"/>
        <v/>
      </c>
      <c r="AM118" s="151"/>
    </row>
    <row r="119" spans="1:39" s="152" customFormat="1" ht="16.95" customHeight="1">
      <c r="A119" s="71"/>
      <c r="B119" s="464"/>
      <c r="C119" s="465"/>
      <c r="D119" s="466"/>
      <c r="E119" s="454"/>
      <c r="F119" s="155"/>
      <c r="G119" s="153"/>
      <c r="H119" s="252"/>
      <c r="I119" s="245"/>
      <c r="J119" s="250"/>
      <c r="K119" s="245"/>
      <c r="L119" s="247"/>
      <c r="M119" s="155" t="str">
        <f>IF(A119="","",'1043Af Demande'!$B$23)</f>
        <v/>
      </c>
      <c r="N119" s="153"/>
      <c r="O119" s="154"/>
      <c r="P119" s="153"/>
      <c r="Q119" s="154"/>
      <c r="R119" s="153"/>
      <c r="S119" s="245"/>
      <c r="T119" s="247"/>
      <c r="U119" s="347"/>
      <c r="V119" s="348"/>
      <c r="W119" s="349"/>
      <c r="X119" s="56"/>
      <c r="Y119" s="146">
        <f t="shared" si="21"/>
        <v>0</v>
      </c>
      <c r="Z119" s="146">
        <f>IF('1043Ef Décompte'!D123="",0,1)</f>
        <v>0</v>
      </c>
      <c r="AA119" s="147" t="e">
        <f t="shared" si="22"/>
        <v>#VALUE!</v>
      </c>
      <c r="AB119" s="147">
        <f t="shared" si="23"/>
        <v>0</v>
      </c>
      <c r="AC119" s="148" t="str">
        <f t="shared" si="24"/>
        <v/>
      </c>
      <c r="AD119" s="147" t="str">
        <f t="shared" si="29"/>
        <v/>
      </c>
      <c r="AE119" s="147" t="str">
        <f t="shared" si="30"/>
        <v/>
      </c>
      <c r="AF119" s="147" t="str">
        <f t="shared" si="25"/>
        <v/>
      </c>
      <c r="AG119" s="147" t="str">
        <f t="shared" si="26"/>
        <v/>
      </c>
      <c r="AH119" s="149" t="str">
        <f t="shared" si="31"/>
        <v/>
      </c>
      <c r="AI119" s="150" t="str">
        <f t="shared" si="27"/>
        <v/>
      </c>
      <c r="AJ119" s="149" t="str">
        <f t="shared" si="32"/>
        <v/>
      </c>
      <c r="AK119" s="149" t="str">
        <f>IF(AH119&lt;AI119,Übersetzungstexte!A$184,"")</f>
        <v/>
      </c>
      <c r="AL119" s="150" t="str">
        <f t="shared" si="28"/>
        <v/>
      </c>
      <c r="AM119" s="151"/>
    </row>
    <row r="120" spans="1:39" s="152" customFormat="1" ht="16.95" customHeight="1">
      <c r="A120" s="71"/>
      <c r="B120" s="464"/>
      <c r="C120" s="465"/>
      <c r="D120" s="466"/>
      <c r="E120" s="454"/>
      <c r="F120" s="155"/>
      <c r="G120" s="153"/>
      <c r="H120" s="252"/>
      <c r="I120" s="245"/>
      <c r="J120" s="250"/>
      <c r="K120" s="245"/>
      <c r="L120" s="247"/>
      <c r="M120" s="155" t="str">
        <f>IF(A120="","",'1043Af Demande'!$B$23)</f>
        <v/>
      </c>
      <c r="N120" s="153"/>
      <c r="O120" s="154"/>
      <c r="P120" s="153"/>
      <c r="Q120" s="154"/>
      <c r="R120" s="153"/>
      <c r="S120" s="245"/>
      <c r="T120" s="247"/>
      <c r="U120" s="347"/>
      <c r="V120" s="348"/>
      <c r="W120" s="349"/>
      <c r="X120" s="56"/>
      <c r="Y120" s="146">
        <f t="shared" si="21"/>
        <v>0</v>
      </c>
      <c r="Z120" s="146">
        <f>IF('1043Ef Décompte'!D124="",0,1)</f>
        <v>0</v>
      </c>
      <c r="AA120" s="147" t="e">
        <f t="shared" si="22"/>
        <v>#VALUE!</v>
      </c>
      <c r="AB120" s="147">
        <f t="shared" si="23"/>
        <v>0</v>
      </c>
      <c r="AC120" s="148" t="str">
        <f t="shared" si="24"/>
        <v/>
      </c>
      <c r="AD120" s="147" t="str">
        <f t="shared" si="29"/>
        <v/>
      </c>
      <c r="AE120" s="147" t="str">
        <f t="shared" si="30"/>
        <v/>
      </c>
      <c r="AF120" s="147" t="str">
        <f t="shared" si="25"/>
        <v/>
      </c>
      <c r="AG120" s="147" t="str">
        <f t="shared" si="26"/>
        <v/>
      </c>
      <c r="AH120" s="149" t="str">
        <f t="shared" si="31"/>
        <v/>
      </c>
      <c r="AI120" s="150" t="str">
        <f t="shared" si="27"/>
        <v/>
      </c>
      <c r="AJ120" s="149" t="str">
        <f t="shared" si="32"/>
        <v/>
      </c>
      <c r="AK120" s="149" t="str">
        <f>IF(AH120&lt;AI120,Übersetzungstexte!A$184,"")</f>
        <v/>
      </c>
      <c r="AL120" s="150" t="str">
        <f t="shared" si="28"/>
        <v/>
      </c>
      <c r="AM120" s="151"/>
    </row>
    <row r="121" spans="1:39" s="152" customFormat="1" ht="16.95" customHeight="1">
      <c r="A121" s="71"/>
      <c r="B121" s="464"/>
      <c r="C121" s="465"/>
      <c r="D121" s="466"/>
      <c r="E121" s="454"/>
      <c r="F121" s="155"/>
      <c r="G121" s="153"/>
      <c r="H121" s="252"/>
      <c r="I121" s="245"/>
      <c r="J121" s="250"/>
      <c r="K121" s="245"/>
      <c r="L121" s="247"/>
      <c r="M121" s="155" t="str">
        <f>IF(A121="","",'1043Af Demande'!$B$23)</f>
        <v/>
      </c>
      <c r="N121" s="153"/>
      <c r="O121" s="154"/>
      <c r="P121" s="153"/>
      <c r="Q121" s="154"/>
      <c r="R121" s="153"/>
      <c r="S121" s="245"/>
      <c r="T121" s="247"/>
      <c r="U121" s="347"/>
      <c r="V121" s="348"/>
      <c r="W121" s="349"/>
      <c r="X121" s="56"/>
      <c r="Y121" s="146">
        <f t="shared" si="21"/>
        <v>0</v>
      </c>
      <c r="Z121" s="146">
        <f>IF('1043Ef Décompte'!D125="",0,1)</f>
        <v>0</v>
      </c>
      <c r="AA121" s="147" t="e">
        <f t="shared" si="22"/>
        <v>#VALUE!</v>
      </c>
      <c r="AB121" s="147">
        <f t="shared" si="23"/>
        <v>0</v>
      </c>
      <c r="AC121" s="148" t="str">
        <f t="shared" si="24"/>
        <v/>
      </c>
      <c r="AD121" s="147" t="str">
        <f t="shared" si="29"/>
        <v/>
      </c>
      <c r="AE121" s="147" t="str">
        <f t="shared" si="30"/>
        <v/>
      </c>
      <c r="AF121" s="147" t="str">
        <f t="shared" si="25"/>
        <v/>
      </c>
      <c r="AG121" s="147" t="str">
        <f t="shared" si="26"/>
        <v/>
      </c>
      <c r="AH121" s="149" t="str">
        <f t="shared" si="31"/>
        <v/>
      </c>
      <c r="AI121" s="150" t="str">
        <f t="shared" si="27"/>
        <v/>
      </c>
      <c r="AJ121" s="149" t="str">
        <f t="shared" si="32"/>
        <v/>
      </c>
      <c r="AK121" s="149" t="str">
        <f>IF(AH121&lt;AI121,Übersetzungstexte!A$184,"")</f>
        <v/>
      </c>
      <c r="AL121" s="150" t="str">
        <f t="shared" si="28"/>
        <v/>
      </c>
      <c r="AM121" s="151"/>
    </row>
    <row r="122" spans="1:39" s="152" customFormat="1" ht="16.95" customHeight="1">
      <c r="A122" s="71"/>
      <c r="B122" s="464"/>
      <c r="C122" s="465"/>
      <c r="D122" s="466"/>
      <c r="E122" s="454"/>
      <c r="F122" s="155"/>
      <c r="G122" s="153"/>
      <c r="H122" s="252"/>
      <c r="I122" s="245"/>
      <c r="J122" s="250"/>
      <c r="K122" s="245"/>
      <c r="L122" s="247"/>
      <c r="M122" s="155" t="str">
        <f>IF(A122="","",'1043Af Demande'!$B$23)</f>
        <v/>
      </c>
      <c r="N122" s="153"/>
      <c r="O122" s="154"/>
      <c r="P122" s="153"/>
      <c r="Q122" s="154"/>
      <c r="R122" s="153"/>
      <c r="S122" s="245"/>
      <c r="T122" s="247"/>
      <c r="U122" s="347"/>
      <c r="V122" s="348"/>
      <c r="W122" s="349"/>
      <c r="X122" s="56"/>
      <c r="Y122" s="146">
        <f t="shared" si="21"/>
        <v>0</v>
      </c>
      <c r="Z122" s="146">
        <f>IF('1043Ef Décompte'!D126="",0,1)</f>
        <v>0</v>
      </c>
      <c r="AA122" s="147" t="e">
        <f t="shared" si="22"/>
        <v>#VALUE!</v>
      </c>
      <c r="AB122" s="147">
        <f t="shared" si="23"/>
        <v>0</v>
      </c>
      <c r="AC122" s="148" t="str">
        <f t="shared" si="24"/>
        <v/>
      </c>
      <c r="AD122" s="147" t="str">
        <f t="shared" si="29"/>
        <v/>
      </c>
      <c r="AE122" s="147" t="str">
        <f t="shared" si="30"/>
        <v/>
      </c>
      <c r="AF122" s="147" t="str">
        <f t="shared" si="25"/>
        <v/>
      </c>
      <c r="AG122" s="147" t="str">
        <f t="shared" si="26"/>
        <v/>
      </c>
      <c r="AH122" s="149" t="str">
        <f t="shared" si="31"/>
        <v/>
      </c>
      <c r="AI122" s="150" t="str">
        <f t="shared" si="27"/>
        <v/>
      </c>
      <c r="AJ122" s="149" t="str">
        <f t="shared" si="32"/>
        <v/>
      </c>
      <c r="AK122" s="149" t="str">
        <f>IF(AH122&lt;AI122,Übersetzungstexte!A$184,"")</f>
        <v/>
      </c>
      <c r="AL122" s="150" t="str">
        <f t="shared" si="28"/>
        <v/>
      </c>
      <c r="AM122" s="151"/>
    </row>
    <row r="123" spans="1:39" s="152" customFormat="1" ht="16.95" customHeight="1">
      <c r="A123" s="71"/>
      <c r="B123" s="464"/>
      <c r="C123" s="465"/>
      <c r="D123" s="466"/>
      <c r="E123" s="454"/>
      <c r="F123" s="155"/>
      <c r="G123" s="153"/>
      <c r="H123" s="252"/>
      <c r="I123" s="245"/>
      <c r="J123" s="250"/>
      <c r="K123" s="245"/>
      <c r="L123" s="247"/>
      <c r="M123" s="155" t="str">
        <f>IF(A123="","",'1043Af Demande'!$B$23)</f>
        <v/>
      </c>
      <c r="N123" s="153"/>
      <c r="O123" s="154"/>
      <c r="P123" s="153"/>
      <c r="Q123" s="154"/>
      <c r="R123" s="153"/>
      <c r="S123" s="245"/>
      <c r="T123" s="247"/>
      <c r="U123" s="347"/>
      <c r="V123" s="348"/>
      <c r="W123" s="349"/>
      <c r="X123" s="56"/>
      <c r="Y123" s="146">
        <f t="shared" si="21"/>
        <v>0</v>
      </c>
      <c r="Z123" s="146">
        <f>IF('1043Ef Décompte'!D127="",0,1)</f>
        <v>0</v>
      </c>
      <c r="AA123" s="147" t="e">
        <f t="shared" si="22"/>
        <v>#VALUE!</v>
      </c>
      <c r="AB123" s="147">
        <f t="shared" si="23"/>
        <v>0</v>
      </c>
      <c r="AC123" s="148" t="str">
        <f t="shared" si="24"/>
        <v/>
      </c>
      <c r="AD123" s="147" t="str">
        <f t="shared" si="29"/>
        <v/>
      </c>
      <c r="AE123" s="147" t="str">
        <f t="shared" si="30"/>
        <v/>
      </c>
      <c r="AF123" s="147" t="str">
        <f t="shared" si="25"/>
        <v/>
      </c>
      <c r="AG123" s="147" t="str">
        <f t="shared" si="26"/>
        <v/>
      </c>
      <c r="AH123" s="149" t="str">
        <f t="shared" si="31"/>
        <v/>
      </c>
      <c r="AI123" s="150" t="str">
        <f t="shared" si="27"/>
        <v/>
      </c>
      <c r="AJ123" s="149" t="str">
        <f t="shared" si="32"/>
        <v/>
      </c>
      <c r="AK123" s="149" t="str">
        <f>IF(AH123&lt;AI123,Übersetzungstexte!A$184,"")</f>
        <v/>
      </c>
      <c r="AL123" s="150" t="str">
        <f t="shared" si="28"/>
        <v/>
      </c>
      <c r="AM123" s="151"/>
    </row>
    <row r="124" spans="1:39" s="152" customFormat="1" ht="16.95" customHeight="1">
      <c r="A124" s="71"/>
      <c r="B124" s="464"/>
      <c r="C124" s="465"/>
      <c r="D124" s="466"/>
      <c r="E124" s="454"/>
      <c r="F124" s="155"/>
      <c r="G124" s="153"/>
      <c r="H124" s="252"/>
      <c r="I124" s="245"/>
      <c r="J124" s="250"/>
      <c r="K124" s="245"/>
      <c r="L124" s="247"/>
      <c r="M124" s="155" t="str">
        <f>IF(A124="","",'1043Af Demande'!$B$23)</f>
        <v/>
      </c>
      <c r="N124" s="153"/>
      <c r="O124" s="154"/>
      <c r="P124" s="153"/>
      <c r="Q124" s="154"/>
      <c r="R124" s="153"/>
      <c r="S124" s="245"/>
      <c r="T124" s="247"/>
      <c r="U124" s="347"/>
      <c r="V124" s="348"/>
      <c r="W124" s="349"/>
      <c r="X124" s="56"/>
      <c r="Y124" s="146">
        <f t="shared" si="21"/>
        <v>0</v>
      </c>
      <c r="Z124" s="146">
        <f>IF('1043Ef Décompte'!D128="",0,1)</f>
        <v>0</v>
      </c>
      <c r="AA124" s="147" t="e">
        <f t="shared" si="22"/>
        <v>#VALUE!</v>
      </c>
      <c r="AB124" s="147">
        <f t="shared" si="23"/>
        <v>0</v>
      </c>
      <c r="AC124" s="148" t="str">
        <f t="shared" si="24"/>
        <v/>
      </c>
      <c r="AD124" s="147" t="str">
        <f t="shared" si="29"/>
        <v/>
      </c>
      <c r="AE124" s="147" t="str">
        <f t="shared" si="30"/>
        <v/>
      </c>
      <c r="AF124" s="147" t="str">
        <f t="shared" si="25"/>
        <v/>
      </c>
      <c r="AG124" s="147" t="str">
        <f t="shared" si="26"/>
        <v/>
      </c>
      <c r="AH124" s="149" t="str">
        <f t="shared" si="31"/>
        <v/>
      </c>
      <c r="AI124" s="150" t="str">
        <f t="shared" si="27"/>
        <v/>
      </c>
      <c r="AJ124" s="149" t="str">
        <f t="shared" si="32"/>
        <v/>
      </c>
      <c r="AK124" s="149" t="str">
        <f>IF(AH124&lt;AI124,Übersetzungstexte!A$184,"")</f>
        <v/>
      </c>
      <c r="AL124" s="150" t="str">
        <f t="shared" si="28"/>
        <v/>
      </c>
      <c r="AM124" s="151"/>
    </row>
    <row r="125" spans="1:39" s="152" customFormat="1" ht="16.95" customHeight="1">
      <c r="A125" s="71"/>
      <c r="B125" s="464"/>
      <c r="C125" s="465"/>
      <c r="D125" s="466"/>
      <c r="E125" s="454"/>
      <c r="F125" s="155"/>
      <c r="G125" s="153"/>
      <c r="H125" s="252"/>
      <c r="I125" s="245"/>
      <c r="J125" s="250"/>
      <c r="K125" s="245"/>
      <c r="L125" s="247"/>
      <c r="M125" s="155" t="str">
        <f>IF(A125="","",'1043Af Demande'!$B$23)</f>
        <v/>
      </c>
      <c r="N125" s="153"/>
      <c r="O125" s="154"/>
      <c r="P125" s="153"/>
      <c r="Q125" s="154"/>
      <c r="R125" s="153"/>
      <c r="S125" s="245"/>
      <c r="T125" s="247"/>
      <c r="U125" s="347"/>
      <c r="V125" s="348"/>
      <c r="W125" s="349"/>
      <c r="X125" s="56"/>
      <c r="Y125" s="146">
        <f t="shared" si="21"/>
        <v>0</v>
      </c>
      <c r="Z125" s="146">
        <f>IF('1043Ef Décompte'!D129="",0,1)</f>
        <v>0</v>
      </c>
      <c r="AA125" s="147" t="e">
        <f t="shared" si="22"/>
        <v>#VALUE!</v>
      </c>
      <c r="AB125" s="147">
        <f t="shared" si="23"/>
        <v>0</v>
      </c>
      <c r="AC125" s="148" t="str">
        <f t="shared" si="24"/>
        <v/>
      </c>
      <c r="AD125" s="147" t="str">
        <f t="shared" si="29"/>
        <v/>
      </c>
      <c r="AE125" s="147" t="str">
        <f t="shared" si="30"/>
        <v/>
      </c>
      <c r="AF125" s="147" t="str">
        <f t="shared" si="25"/>
        <v/>
      </c>
      <c r="AG125" s="147" t="str">
        <f t="shared" si="26"/>
        <v/>
      </c>
      <c r="AH125" s="149" t="str">
        <f t="shared" si="31"/>
        <v/>
      </c>
      <c r="AI125" s="150" t="str">
        <f t="shared" si="27"/>
        <v/>
      </c>
      <c r="AJ125" s="149" t="str">
        <f t="shared" si="32"/>
        <v/>
      </c>
      <c r="AK125" s="149" t="str">
        <f>IF(AH125&lt;AI125,Übersetzungstexte!A$184,"")</f>
        <v/>
      </c>
      <c r="AL125" s="150" t="str">
        <f t="shared" si="28"/>
        <v/>
      </c>
      <c r="AM125" s="151"/>
    </row>
    <row r="126" spans="1:39" s="152" customFormat="1" ht="16.95" customHeight="1">
      <c r="A126" s="71"/>
      <c r="B126" s="464"/>
      <c r="C126" s="465"/>
      <c r="D126" s="466"/>
      <c r="E126" s="454"/>
      <c r="F126" s="155"/>
      <c r="G126" s="153"/>
      <c r="H126" s="252"/>
      <c r="I126" s="245"/>
      <c r="J126" s="250"/>
      <c r="K126" s="245"/>
      <c r="L126" s="247"/>
      <c r="M126" s="155" t="str">
        <f>IF(A126="","",'1043Af Demande'!$B$23)</f>
        <v/>
      </c>
      <c r="N126" s="153"/>
      <c r="O126" s="154"/>
      <c r="P126" s="153"/>
      <c r="Q126" s="154"/>
      <c r="R126" s="153"/>
      <c r="S126" s="245"/>
      <c r="T126" s="247"/>
      <c r="U126" s="347"/>
      <c r="V126" s="348"/>
      <c r="W126" s="349"/>
      <c r="X126" s="56"/>
      <c r="Y126" s="146">
        <f t="shared" si="21"/>
        <v>0</v>
      </c>
      <c r="Z126" s="146">
        <f>IF('1043Ef Décompte'!D130="",0,1)</f>
        <v>0</v>
      </c>
      <c r="AA126" s="147" t="e">
        <f t="shared" si="22"/>
        <v>#VALUE!</v>
      </c>
      <c r="AB126" s="147">
        <f t="shared" si="23"/>
        <v>0</v>
      </c>
      <c r="AC126" s="148" t="str">
        <f t="shared" si="24"/>
        <v/>
      </c>
      <c r="AD126" s="147" t="str">
        <f t="shared" si="29"/>
        <v/>
      </c>
      <c r="AE126" s="147" t="str">
        <f t="shared" si="30"/>
        <v/>
      </c>
      <c r="AF126" s="147" t="str">
        <f t="shared" si="25"/>
        <v/>
      </c>
      <c r="AG126" s="147" t="str">
        <f t="shared" si="26"/>
        <v/>
      </c>
      <c r="AH126" s="149" t="str">
        <f t="shared" si="31"/>
        <v/>
      </c>
      <c r="AI126" s="150" t="str">
        <f t="shared" si="27"/>
        <v/>
      </c>
      <c r="AJ126" s="149" t="str">
        <f t="shared" si="32"/>
        <v/>
      </c>
      <c r="AK126" s="149" t="str">
        <f>IF(AH126&lt;AI126,Übersetzungstexte!A$184,"")</f>
        <v/>
      </c>
      <c r="AL126" s="150" t="str">
        <f t="shared" si="28"/>
        <v/>
      </c>
      <c r="AM126" s="151"/>
    </row>
    <row r="127" spans="1:39" s="152" customFormat="1" ht="16.95" customHeight="1">
      <c r="A127" s="71"/>
      <c r="B127" s="464"/>
      <c r="C127" s="465"/>
      <c r="D127" s="466"/>
      <c r="E127" s="454"/>
      <c r="F127" s="155"/>
      <c r="G127" s="153"/>
      <c r="H127" s="252"/>
      <c r="I127" s="245"/>
      <c r="J127" s="250"/>
      <c r="K127" s="245"/>
      <c r="L127" s="247"/>
      <c r="M127" s="155" t="str">
        <f>IF(A127="","",'1043Af Demande'!$B$23)</f>
        <v/>
      </c>
      <c r="N127" s="153"/>
      <c r="O127" s="154"/>
      <c r="P127" s="153"/>
      <c r="Q127" s="154"/>
      <c r="R127" s="153"/>
      <c r="S127" s="245"/>
      <c r="T127" s="247"/>
      <c r="U127" s="347"/>
      <c r="V127" s="348"/>
      <c r="W127" s="349"/>
      <c r="X127" s="56"/>
      <c r="Y127" s="146">
        <f t="shared" si="21"/>
        <v>0</v>
      </c>
      <c r="Z127" s="146">
        <f>IF('1043Ef Décompte'!D131="",0,1)</f>
        <v>0</v>
      </c>
      <c r="AA127" s="147" t="e">
        <f t="shared" si="22"/>
        <v>#VALUE!</v>
      </c>
      <c r="AB127" s="147">
        <f t="shared" si="23"/>
        <v>0</v>
      </c>
      <c r="AC127" s="148" t="str">
        <f t="shared" si="24"/>
        <v/>
      </c>
      <c r="AD127" s="147" t="str">
        <f t="shared" si="29"/>
        <v/>
      </c>
      <c r="AE127" s="147" t="str">
        <f t="shared" si="30"/>
        <v/>
      </c>
      <c r="AF127" s="147" t="str">
        <f t="shared" si="25"/>
        <v/>
      </c>
      <c r="AG127" s="147" t="str">
        <f t="shared" si="26"/>
        <v/>
      </c>
      <c r="AH127" s="149" t="str">
        <f t="shared" si="31"/>
        <v/>
      </c>
      <c r="AI127" s="150" t="str">
        <f t="shared" si="27"/>
        <v/>
      </c>
      <c r="AJ127" s="149" t="str">
        <f t="shared" si="32"/>
        <v/>
      </c>
      <c r="AK127" s="149" t="str">
        <f>IF(AH127&lt;AI127,Übersetzungstexte!A$184,"")</f>
        <v/>
      </c>
      <c r="AL127" s="150" t="str">
        <f t="shared" si="28"/>
        <v/>
      </c>
      <c r="AM127" s="151"/>
    </row>
    <row r="128" spans="1:39" s="152" customFormat="1" ht="16.95" customHeight="1">
      <c r="A128" s="71"/>
      <c r="B128" s="464"/>
      <c r="C128" s="465"/>
      <c r="D128" s="466"/>
      <c r="E128" s="454"/>
      <c r="F128" s="155"/>
      <c r="G128" s="153"/>
      <c r="H128" s="252"/>
      <c r="I128" s="245"/>
      <c r="J128" s="250"/>
      <c r="K128" s="245"/>
      <c r="L128" s="247"/>
      <c r="M128" s="155" t="str">
        <f>IF(A128="","",'1043Af Demande'!$B$23)</f>
        <v/>
      </c>
      <c r="N128" s="153"/>
      <c r="O128" s="154"/>
      <c r="P128" s="153"/>
      <c r="Q128" s="154"/>
      <c r="R128" s="153"/>
      <c r="S128" s="245"/>
      <c r="T128" s="247"/>
      <c r="U128" s="347"/>
      <c r="V128" s="348"/>
      <c r="W128" s="349"/>
      <c r="X128" s="56"/>
      <c r="Y128" s="146">
        <f t="shared" si="21"/>
        <v>0</v>
      </c>
      <c r="Z128" s="146">
        <f>IF('1043Ef Décompte'!D132="",0,1)</f>
        <v>0</v>
      </c>
      <c r="AA128" s="147" t="e">
        <f t="shared" si="22"/>
        <v>#VALUE!</v>
      </c>
      <c r="AB128" s="147">
        <f t="shared" si="23"/>
        <v>0</v>
      </c>
      <c r="AC128" s="148" t="str">
        <f t="shared" si="24"/>
        <v/>
      </c>
      <c r="AD128" s="147" t="str">
        <f t="shared" si="29"/>
        <v/>
      </c>
      <c r="AE128" s="147" t="str">
        <f t="shared" si="30"/>
        <v/>
      </c>
      <c r="AF128" s="147" t="str">
        <f t="shared" si="25"/>
        <v/>
      </c>
      <c r="AG128" s="147" t="str">
        <f t="shared" si="26"/>
        <v/>
      </c>
      <c r="AH128" s="149" t="str">
        <f t="shared" si="31"/>
        <v/>
      </c>
      <c r="AI128" s="150" t="str">
        <f t="shared" si="27"/>
        <v/>
      </c>
      <c r="AJ128" s="149" t="str">
        <f t="shared" si="32"/>
        <v/>
      </c>
      <c r="AK128" s="149" t="str">
        <f>IF(AH128&lt;AI128,Übersetzungstexte!A$184,"")</f>
        <v/>
      </c>
      <c r="AL128" s="150" t="str">
        <f t="shared" si="28"/>
        <v/>
      </c>
      <c r="AM128" s="151"/>
    </row>
    <row r="129" spans="1:39" s="152" customFormat="1" ht="16.95" customHeight="1">
      <c r="A129" s="71"/>
      <c r="B129" s="464"/>
      <c r="C129" s="465"/>
      <c r="D129" s="466"/>
      <c r="E129" s="454"/>
      <c r="F129" s="155"/>
      <c r="G129" s="153"/>
      <c r="H129" s="252"/>
      <c r="I129" s="245"/>
      <c r="J129" s="250"/>
      <c r="K129" s="245"/>
      <c r="L129" s="247"/>
      <c r="M129" s="155" t="str">
        <f>IF(A129="","",'1043Af Demande'!$B$23)</f>
        <v/>
      </c>
      <c r="N129" s="153"/>
      <c r="O129" s="154"/>
      <c r="P129" s="153"/>
      <c r="Q129" s="154"/>
      <c r="R129" s="153"/>
      <c r="S129" s="245"/>
      <c r="T129" s="247"/>
      <c r="U129" s="347"/>
      <c r="V129" s="348"/>
      <c r="W129" s="349"/>
      <c r="X129" s="56"/>
      <c r="Y129" s="146">
        <f t="shared" si="21"/>
        <v>0</v>
      </c>
      <c r="Z129" s="146">
        <f>IF('1043Ef Décompte'!D133="",0,1)</f>
        <v>0</v>
      </c>
      <c r="AA129" s="147" t="e">
        <f t="shared" si="22"/>
        <v>#VALUE!</v>
      </c>
      <c r="AB129" s="147">
        <f t="shared" si="23"/>
        <v>0</v>
      </c>
      <c r="AC129" s="148" t="str">
        <f t="shared" si="24"/>
        <v/>
      </c>
      <c r="AD129" s="147" t="str">
        <f t="shared" si="29"/>
        <v/>
      </c>
      <c r="AE129" s="147" t="str">
        <f t="shared" si="30"/>
        <v/>
      </c>
      <c r="AF129" s="147" t="str">
        <f t="shared" si="25"/>
        <v/>
      </c>
      <c r="AG129" s="147" t="str">
        <f t="shared" si="26"/>
        <v/>
      </c>
      <c r="AH129" s="149" t="str">
        <f t="shared" si="31"/>
        <v/>
      </c>
      <c r="AI129" s="150" t="str">
        <f t="shared" si="27"/>
        <v/>
      </c>
      <c r="AJ129" s="149" t="str">
        <f t="shared" si="32"/>
        <v/>
      </c>
      <c r="AK129" s="149" t="str">
        <f>IF(AH129&lt;AI129,Übersetzungstexte!A$184,"")</f>
        <v/>
      </c>
      <c r="AL129" s="150" t="str">
        <f t="shared" si="28"/>
        <v/>
      </c>
      <c r="AM129" s="151"/>
    </row>
    <row r="130" spans="1:39" s="152" customFormat="1" ht="16.95" customHeight="1">
      <c r="A130" s="71"/>
      <c r="B130" s="464"/>
      <c r="C130" s="465"/>
      <c r="D130" s="466"/>
      <c r="E130" s="454"/>
      <c r="F130" s="155"/>
      <c r="G130" s="153"/>
      <c r="H130" s="252"/>
      <c r="I130" s="245"/>
      <c r="J130" s="250"/>
      <c r="K130" s="245"/>
      <c r="L130" s="247"/>
      <c r="M130" s="155" t="str">
        <f>IF(A130="","",'1043Af Demande'!$B$23)</f>
        <v/>
      </c>
      <c r="N130" s="153"/>
      <c r="O130" s="154"/>
      <c r="P130" s="153"/>
      <c r="Q130" s="154"/>
      <c r="R130" s="153"/>
      <c r="S130" s="245"/>
      <c r="T130" s="247"/>
      <c r="U130" s="347"/>
      <c r="V130" s="348"/>
      <c r="W130" s="349"/>
      <c r="X130" s="56"/>
      <c r="Y130" s="146">
        <f t="shared" si="21"/>
        <v>0</v>
      </c>
      <c r="Z130" s="146">
        <f>IF('1043Ef Décompte'!D134="",0,1)</f>
        <v>0</v>
      </c>
      <c r="AA130" s="147" t="e">
        <f t="shared" si="22"/>
        <v>#VALUE!</v>
      </c>
      <c r="AB130" s="147">
        <f t="shared" si="23"/>
        <v>0</v>
      </c>
      <c r="AC130" s="148" t="str">
        <f t="shared" si="24"/>
        <v/>
      </c>
      <c r="AD130" s="147" t="str">
        <f t="shared" si="29"/>
        <v/>
      </c>
      <c r="AE130" s="147" t="str">
        <f t="shared" si="30"/>
        <v/>
      </c>
      <c r="AF130" s="147" t="str">
        <f t="shared" si="25"/>
        <v/>
      </c>
      <c r="AG130" s="147" t="str">
        <f t="shared" si="26"/>
        <v/>
      </c>
      <c r="AH130" s="149" t="str">
        <f t="shared" si="31"/>
        <v/>
      </c>
      <c r="AI130" s="150" t="str">
        <f t="shared" si="27"/>
        <v/>
      </c>
      <c r="AJ130" s="149" t="str">
        <f t="shared" si="32"/>
        <v/>
      </c>
      <c r="AK130" s="149" t="str">
        <f>IF(AH130&lt;AI130,Übersetzungstexte!A$184,"")</f>
        <v/>
      </c>
      <c r="AL130" s="150" t="str">
        <f t="shared" si="28"/>
        <v/>
      </c>
      <c r="AM130" s="151"/>
    </row>
    <row r="131" spans="1:39" s="152" customFormat="1" ht="16.95" customHeight="1">
      <c r="A131" s="71"/>
      <c r="B131" s="464"/>
      <c r="C131" s="465"/>
      <c r="D131" s="466"/>
      <c r="E131" s="454"/>
      <c r="F131" s="155"/>
      <c r="G131" s="153"/>
      <c r="H131" s="252"/>
      <c r="I131" s="245"/>
      <c r="J131" s="250"/>
      <c r="K131" s="245"/>
      <c r="L131" s="247"/>
      <c r="M131" s="155" t="str">
        <f>IF(A131="","",'1043Af Demande'!$B$23)</f>
        <v/>
      </c>
      <c r="N131" s="153"/>
      <c r="O131" s="154"/>
      <c r="P131" s="153"/>
      <c r="Q131" s="154"/>
      <c r="R131" s="153"/>
      <c r="S131" s="245"/>
      <c r="T131" s="247"/>
      <c r="U131" s="347"/>
      <c r="V131" s="348"/>
      <c r="W131" s="349"/>
      <c r="X131" s="56"/>
      <c r="Y131" s="146">
        <f t="shared" si="21"/>
        <v>0</v>
      </c>
      <c r="Z131" s="146">
        <f>IF('1043Ef Décompte'!D135="",0,1)</f>
        <v>0</v>
      </c>
      <c r="AA131" s="147" t="e">
        <f t="shared" si="22"/>
        <v>#VALUE!</v>
      </c>
      <c r="AB131" s="147">
        <f t="shared" si="23"/>
        <v>0</v>
      </c>
      <c r="AC131" s="148" t="str">
        <f t="shared" si="24"/>
        <v/>
      </c>
      <c r="AD131" s="147" t="str">
        <f t="shared" si="29"/>
        <v/>
      </c>
      <c r="AE131" s="147" t="str">
        <f t="shared" si="30"/>
        <v/>
      </c>
      <c r="AF131" s="147" t="str">
        <f t="shared" si="25"/>
        <v/>
      </c>
      <c r="AG131" s="147" t="str">
        <f t="shared" si="26"/>
        <v/>
      </c>
      <c r="AH131" s="149" t="str">
        <f t="shared" si="31"/>
        <v/>
      </c>
      <c r="AI131" s="150" t="str">
        <f t="shared" si="27"/>
        <v/>
      </c>
      <c r="AJ131" s="149" t="str">
        <f t="shared" si="32"/>
        <v/>
      </c>
      <c r="AK131" s="149" t="str">
        <f>IF(AH131&lt;AI131,Übersetzungstexte!A$184,"")</f>
        <v/>
      </c>
      <c r="AL131" s="150" t="str">
        <f t="shared" si="28"/>
        <v/>
      </c>
      <c r="AM131" s="151"/>
    </row>
    <row r="132" spans="1:39" s="152" customFormat="1" ht="16.95" customHeight="1">
      <c r="A132" s="71"/>
      <c r="B132" s="464"/>
      <c r="C132" s="465"/>
      <c r="D132" s="466"/>
      <c r="E132" s="454"/>
      <c r="F132" s="155"/>
      <c r="G132" s="153"/>
      <c r="H132" s="252"/>
      <c r="I132" s="245"/>
      <c r="J132" s="250"/>
      <c r="K132" s="245"/>
      <c r="L132" s="247"/>
      <c r="M132" s="155" t="str">
        <f>IF(A132="","",'1043Af Demande'!$B$23)</f>
        <v/>
      </c>
      <c r="N132" s="153"/>
      <c r="O132" s="154"/>
      <c r="P132" s="153"/>
      <c r="Q132" s="154"/>
      <c r="R132" s="153"/>
      <c r="S132" s="245"/>
      <c r="T132" s="247"/>
      <c r="U132" s="347"/>
      <c r="V132" s="348"/>
      <c r="W132" s="349"/>
      <c r="X132" s="56"/>
      <c r="Y132" s="146">
        <f t="shared" si="21"/>
        <v>0</v>
      </c>
      <c r="Z132" s="146">
        <f>IF('1043Ef Décompte'!D136="",0,1)</f>
        <v>0</v>
      </c>
      <c r="AA132" s="147" t="e">
        <f t="shared" si="22"/>
        <v>#VALUE!</v>
      </c>
      <c r="AB132" s="147">
        <f t="shared" si="23"/>
        <v>0</v>
      </c>
      <c r="AC132" s="148" t="str">
        <f t="shared" si="24"/>
        <v/>
      </c>
      <c r="AD132" s="147" t="str">
        <f t="shared" si="29"/>
        <v/>
      </c>
      <c r="AE132" s="147" t="str">
        <f t="shared" si="30"/>
        <v/>
      </c>
      <c r="AF132" s="147" t="str">
        <f t="shared" si="25"/>
        <v/>
      </c>
      <c r="AG132" s="147" t="str">
        <f t="shared" si="26"/>
        <v/>
      </c>
      <c r="AH132" s="149" t="str">
        <f t="shared" si="31"/>
        <v/>
      </c>
      <c r="AI132" s="150" t="str">
        <f t="shared" si="27"/>
        <v/>
      </c>
      <c r="AJ132" s="149" t="str">
        <f t="shared" si="32"/>
        <v/>
      </c>
      <c r="AK132" s="149" t="str">
        <f>IF(AH132&lt;AI132,Übersetzungstexte!A$184,"")</f>
        <v/>
      </c>
      <c r="AL132" s="150" t="str">
        <f t="shared" si="28"/>
        <v/>
      </c>
      <c r="AM132" s="151"/>
    </row>
    <row r="133" spans="1:39" s="152" customFormat="1" ht="16.95" customHeight="1">
      <c r="A133" s="71"/>
      <c r="B133" s="464"/>
      <c r="C133" s="465"/>
      <c r="D133" s="466"/>
      <c r="E133" s="454"/>
      <c r="F133" s="155"/>
      <c r="G133" s="153"/>
      <c r="H133" s="252"/>
      <c r="I133" s="245"/>
      <c r="J133" s="250"/>
      <c r="K133" s="245"/>
      <c r="L133" s="247"/>
      <c r="M133" s="155" t="str">
        <f>IF(A133="","",'1043Af Demande'!$B$23)</f>
        <v/>
      </c>
      <c r="N133" s="153"/>
      <c r="O133" s="154"/>
      <c r="P133" s="153"/>
      <c r="Q133" s="154"/>
      <c r="R133" s="153"/>
      <c r="S133" s="245"/>
      <c r="T133" s="247"/>
      <c r="U133" s="347"/>
      <c r="V133" s="348"/>
      <c r="W133" s="349"/>
      <c r="X133" s="56"/>
      <c r="Y133" s="146">
        <f t="shared" si="21"/>
        <v>0</v>
      </c>
      <c r="Z133" s="146">
        <f>IF('1043Ef Décompte'!D137="",0,1)</f>
        <v>0</v>
      </c>
      <c r="AA133" s="147" t="e">
        <f t="shared" si="22"/>
        <v>#VALUE!</v>
      </c>
      <c r="AB133" s="147">
        <f t="shared" si="23"/>
        <v>0</v>
      </c>
      <c r="AC133" s="148" t="str">
        <f t="shared" si="24"/>
        <v/>
      </c>
      <c r="AD133" s="147" t="str">
        <f t="shared" si="29"/>
        <v/>
      </c>
      <c r="AE133" s="147" t="str">
        <f t="shared" si="30"/>
        <v/>
      </c>
      <c r="AF133" s="147" t="str">
        <f t="shared" si="25"/>
        <v/>
      </c>
      <c r="AG133" s="147" t="str">
        <f t="shared" si="26"/>
        <v/>
      </c>
      <c r="AH133" s="149" t="str">
        <f t="shared" si="31"/>
        <v/>
      </c>
      <c r="AI133" s="150" t="str">
        <f t="shared" si="27"/>
        <v/>
      </c>
      <c r="AJ133" s="149" t="str">
        <f t="shared" si="32"/>
        <v/>
      </c>
      <c r="AK133" s="149" t="str">
        <f>IF(AH133&lt;AI133,Übersetzungstexte!A$184,"")</f>
        <v/>
      </c>
      <c r="AL133" s="150" t="str">
        <f t="shared" si="28"/>
        <v/>
      </c>
      <c r="AM133" s="151"/>
    </row>
    <row r="134" spans="1:39" s="152" customFormat="1" ht="16.95" customHeight="1">
      <c r="A134" s="71"/>
      <c r="B134" s="464"/>
      <c r="C134" s="465"/>
      <c r="D134" s="466"/>
      <c r="E134" s="454"/>
      <c r="F134" s="155"/>
      <c r="G134" s="153"/>
      <c r="H134" s="252"/>
      <c r="I134" s="245"/>
      <c r="J134" s="250"/>
      <c r="K134" s="245"/>
      <c r="L134" s="247"/>
      <c r="M134" s="155" t="str">
        <f>IF(A134="","",'1043Af Demande'!$B$23)</f>
        <v/>
      </c>
      <c r="N134" s="153"/>
      <c r="O134" s="154"/>
      <c r="P134" s="153"/>
      <c r="Q134" s="154"/>
      <c r="R134" s="153"/>
      <c r="S134" s="245"/>
      <c r="T134" s="247"/>
      <c r="U134" s="347"/>
      <c r="V134" s="348"/>
      <c r="W134" s="349"/>
      <c r="X134" s="56"/>
      <c r="Y134" s="146">
        <f t="shared" si="21"/>
        <v>0</v>
      </c>
      <c r="Z134" s="146">
        <f>IF('1043Ef Décompte'!D138="",0,1)</f>
        <v>0</v>
      </c>
      <c r="AA134" s="147" t="e">
        <f t="shared" si="22"/>
        <v>#VALUE!</v>
      </c>
      <c r="AB134" s="147">
        <f t="shared" si="23"/>
        <v>0</v>
      </c>
      <c r="AC134" s="148" t="str">
        <f t="shared" si="24"/>
        <v/>
      </c>
      <c r="AD134" s="147" t="str">
        <f t="shared" si="29"/>
        <v/>
      </c>
      <c r="AE134" s="147" t="str">
        <f t="shared" si="30"/>
        <v/>
      </c>
      <c r="AF134" s="147" t="str">
        <f t="shared" si="25"/>
        <v/>
      </c>
      <c r="AG134" s="147" t="str">
        <f t="shared" si="26"/>
        <v/>
      </c>
      <c r="AH134" s="149" t="str">
        <f t="shared" si="31"/>
        <v/>
      </c>
      <c r="AI134" s="150" t="str">
        <f t="shared" si="27"/>
        <v/>
      </c>
      <c r="AJ134" s="149" t="str">
        <f t="shared" si="32"/>
        <v/>
      </c>
      <c r="AK134" s="149" t="str">
        <f>IF(AH134&lt;AI134,Übersetzungstexte!A$184,"")</f>
        <v/>
      </c>
      <c r="AL134" s="150" t="str">
        <f t="shared" si="28"/>
        <v/>
      </c>
      <c r="AM134" s="151"/>
    </row>
    <row r="135" spans="1:39" s="152" customFormat="1" ht="16.95" customHeight="1">
      <c r="A135" s="71"/>
      <c r="B135" s="464"/>
      <c r="C135" s="465"/>
      <c r="D135" s="466"/>
      <c r="E135" s="454"/>
      <c r="F135" s="155"/>
      <c r="G135" s="153"/>
      <c r="H135" s="252"/>
      <c r="I135" s="245"/>
      <c r="J135" s="250"/>
      <c r="K135" s="245"/>
      <c r="L135" s="247"/>
      <c r="M135" s="155" t="str">
        <f>IF(A135="","",'1043Af Demande'!$B$23)</f>
        <v/>
      </c>
      <c r="N135" s="153"/>
      <c r="O135" s="154"/>
      <c r="P135" s="153"/>
      <c r="Q135" s="154"/>
      <c r="R135" s="153"/>
      <c r="S135" s="245"/>
      <c r="T135" s="247"/>
      <c r="U135" s="347"/>
      <c r="V135" s="348"/>
      <c r="W135" s="349"/>
      <c r="X135" s="56"/>
      <c r="Y135" s="146">
        <f t="shared" si="21"/>
        <v>0</v>
      </c>
      <c r="Z135" s="146">
        <f>IF('1043Ef Décompte'!D139="",0,1)</f>
        <v>0</v>
      </c>
      <c r="AA135" s="147" t="e">
        <f t="shared" si="22"/>
        <v>#VALUE!</v>
      </c>
      <c r="AB135" s="147">
        <f t="shared" si="23"/>
        <v>0</v>
      </c>
      <c r="AC135" s="148" t="str">
        <f t="shared" si="24"/>
        <v/>
      </c>
      <c r="AD135" s="147" t="str">
        <f t="shared" si="29"/>
        <v/>
      </c>
      <c r="AE135" s="147" t="str">
        <f t="shared" si="30"/>
        <v/>
      </c>
      <c r="AF135" s="147" t="str">
        <f t="shared" si="25"/>
        <v/>
      </c>
      <c r="AG135" s="147" t="str">
        <f t="shared" si="26"/>
        <v/>
      </c>
      <c r="AH135" s="149" t="str">
        <f t="shared" si="31"/>
        <v/>
      </c>
      <c r="AI135" s="150" t="str">
        <f t="shared" si="27"/>
        <v/>
      </c>
      <c r="AJ135" s="149" t="str">
        <f t="shared" si="32"/>
        <v/>
      </c>
      <c r="AK135" s="149" t="str">
        <f>IF(AH135&lt;AI135,Übersetzungstexte!A$184,"")</f>
        <v/>
      </c>
      <c r="AL135" s="150" t="str">
        <f t="shared" si="28"/>
        <v/>
      </c>
      <c r="AM135" s="151"/>
    </row>
    <row r="136" spans="1:39" s="152" customFormat="1" ht="16.95" customHeight="1">
      <c r="A136" s="71"/>
      <c r="B136" s="464"/>
      <c r="C136" s="465"/>
      <c r="D136" s="466"/>
      <c r="E136" s="454"/>
      <c r="F136" s="155"/>
      <c r="G136" s="153"/>
      <c r="H136" s="252"/>
      <c r="I136" s="245"/>
      <c r="J136" s="250"/>
      <c r="K136" s="245"/>
      <c r="L136" s="247"/>
      <c r="M136" s="155" t="str">
        <f>IF(A136="","",'1043Af Demande'!$B$23)</f>
        <v/>
      </c>
      <c r="N136" s="153"/>
      <c r="O136" s="154"/>
      <c r="P136" s="153"/>
      <c r="Q136" s="154"/>
      <c r="R136" s="153"/>
      <c r="S136" s="245"/>
      <c r="T136" s="247"/>
      <c r="U136" s="347"/>
      <c r="V136" s="348"/>
      <c r="W136" s="349"/>
      <c r="X136" s="56"/>
      <c r="Y136" s="146">
        <f t="shared" ref="Y136:Y196" si="33">IF(Y$2-YEAR(D136)&lt;Y$3,0,1)</f>
        <v>0</v>
      </c>
      <c r="Z136" s="146">
        <f>IF('1043Ef Décompte'!D140="",0,1)</f>
        <v>0</v>
      </c>
      <c r="AA136" s="147" t="e">
        <f t="shared" ref="AA136:AA196" si="34">ROUND((K136+J136)/(Y$4-(K136+J136))*100,2)</f>
        <v>#VALUE!</v>
      </c>
      <c r="AB136" s="147">
        <f t="shared" ref="AB136:AB196" si="35">ROUND(H136,0)/12</f>
        <v>0</v>
      </c>
      <c r="AC136" s="148" t="str">
        <f t="shared" ref="AC136:AC196" si="36">IF(AND(A136="",B136="",C136=""),"",ROUND((Y$4-(K136+J136))*L136/60,1))</f>
        <v/>
      </c>
      <c r="AD136" s="147" t="str">
        <f t="shared" si="29"/>
        <v/>
      </c>
      <c r="AE136" s="147" t="str">
        <f t="shared" si="30"/>
        <v/>
      </c>
      <c r="AF136" s="147" t="str">
        <f t="shared" ref="AF136:AF196" si="37">IF(OR(AND(A136="",B136="",C136=""),F136=0,F136="",AC136=0,AC136=""),"",ROUND((AB136*F136/AC136),2))</f>
        <v/>
      </c>
      <c r="AG136" s="147" t="str">
        <f t="shared" ref="AG136:AG196" si="38">IF(OR(AND(A136="",B136="",C136=""),F136=0,F136="",AC136=0,AC136=""),"",ROUND((I136/(12*AB136*F136)+1)*AB136*F136/AC136,2))</f>
        <v/>
      </c>
      <c r="AH136" s="149" t="str">
        <f t="shared" si="31"/>
        <v/>
      </c>
      <c r="AI136" s="150" t="str">
        <f t="shared" ref="AI136:AI196" si="39">IF(OR(AND(A136="",B136="",C136=""),Y$4=""),"",IF(AND(G136&gt;0,I136&gt;0),AE136, IF(G136&gt;0,AD136, IF(AND(F136&gt;0,I136&gt;0),AG136,AF136))))</f>
        <v/>
      </c>
      <c r="AJ136" s="149" t="str">
        <f t="shared" si="32"/>
        <v/>
      </c>
      <c r="AK136" s="149" t="str">
        <f>IF(AH136&lt;AI136,Übersetzungstexte!A$184,"")</f>
        <v/>
      </c>
      <c r="AL136" s="150" t="str">
        <f t="shared" ref="AL136:AL196" si="40">IF(AND(B136="",C136=""),"",CONCATENATE(B136,", ",C136))</f>
        <v/>
      </c>
      <c r="AM136" s="151"/>
    </row>
    <row r="137" spans="1:39" s="152" customFormat="1" ht="16.95" customHeight="1">
      <c r="A137" s="71"/>
      <c r="B137" s="464"/>
      <c r="C137" s="465"/>
      <c r="D137" s="466"/>
      <c r="E137" s="454"/>
      <c r="F137" s="155"/>
      <c r="G137" s="153"/>
      <c r="H137" s="252"/>
      <c r="I137" s="245"/>
      <c r="J137" s="250"/>
      <c r="K137" s="245"/>
      <c r="L137" s="247"/>
      <c r="M137" s="155" t="str">
        <f>IF(A137="","",'1043Af Demande'!$B$23)</f>
        <v/>
      </c>
      <c r="N137" s="153"/>
      <c r="O137" s="154"/>
      <c r="P137" s="153"/>
      <c r="Q137" s="154"/>
      <c r="R137" s="153"/>
      <c r="S137" s="245"/>
      <c r="T137" s="247"/>
      <c r="U137" s="347"/>
      <c r="V137" s="348"/>
      <c r="W137" s="349"/>
      <c r="X137" s="56"/>
      <c r="Y137" s="146">
        <f t="shared" si="33"/>
        <v>0</v>
      </c>
      <c r="Z137" s="146">
        <f>IF('1043Ef Décompte'!D141="",0,1)</f>
        <v>0</v>
      </c>
      <c r="AA137" s="147" t="e">
        <f t="shared" si="34"/>
        <v>#VALUE!</v>
      </c>
      <c r="AB137" s="147">
        <f t="shared" si="35"/>
        <v>0</v>
      </c>
      <c r="AC137" s="148" t="str">
        <f t="shared" si="36"/>
        <v/>
      </c>
      <c r="AD137" s="147" t="str">
        <f t="shared" ref="AD137:AD200" si="41">IF(OR(AND(A137="",B137="",C137=""),G137=0,G137=""),"",ROUND((1+AA137/100)*AB137*G137,2))</f>
        <v/>
      </c>
      <c r="AE137" s="147" t="str">
        <f t="shared" ref="AE137:AE200" si="42">IF(OR(AND(A137="",B137="",C137=""),G137=0,G137=""),"",ROUND((1+AA137/100)*(I137/(Y$4*L137/5)+AB137*G137),2))</f>
        <v/>
      </c>
      <c r="AF137" s="147" t="str">
        <f t="shared" si="37"/>
        <v/>
      </c>
      <c r="AG137" s="147" t="str">
        <f t="shared" si="38"/>
        <v/>
      </c>
      <c r="AH137" s="149" t="str">
        <f t="shared" ref="AH137:AH196" si="43">IF(OR(AND(A137="",B137="",C137=""),AC137=0,AC137=""),"",ROUND(AH$4 / AC137,1))</f>
        <v/>
      </c>
      <c r="AI137" s="150" t="str">
        <f t="shared" si="39"/>
        <v/>
      </c>
      <c r="AJ137" s="149" t="str">
        <f t="shared" ref="AJ137:AJ196" si="44">IF(AH137&lt;AI137,AH137,AI137)</f>
        <v/>
      </c>
      <c r="AK137" s="149" t="str">
        <f>IF(AH137&lt;AI137,Übersetzungstexte!A$184,"")</f>
        <v/>
      </c>
      <c r="AL137" s="150" t="str">
        <f t="shared" si="40"/>
        <v/>
      </c>
      <c r="AM137" s="151"/>
    </row>
    <row r="138" spans="1:39" s="152" customFormat="1" ht="16.95" customHeight="1">
      <c r="A138" s="71"/>
      <c r="B138" s="464"/>
      <c r="C138" s="465"/>
      <c r="D138" s="466"/>
      <c r="E138" s="454"/>
      <c r="F138" s="155"/>
      <c r="G138" s="153"/>
      <c r="H138" s="252"/>
      <c r="I138" s="245"/>
      <c r="J138" s="250"/>
      <c r="K138" s="245"/>
      <c r="L138" s="247"/>
      <c r="M138" s="155" t="str">
        <f>IF(A138="","",'1043Af Demande'!$B$23)</f>
        <v/>
      </c>
      <c r="N138" s="153"/>
      <c r="O138" s="154"/>
      <c r="P138" s="153"/>
      <c r="Q138" s="154"/>
      <c r="R138" s="153"/>
      <c r="S138" s="245"/>
      <c r="T138" s="247"/>
      <c r="U138" s="347"/>
      <c r="V138" s="348"/>
      <c r="W138" s="349"/>
      <c r="X138" s="56"/>
      <c r="Y138" s="146">
        <f t="shared" si="33"/>
        <v>0</v>
      </c>
      <c r="Z138" s="146">
        <f>IF('1043Ef Décompte'!D142="",0,1)</f>
        <v>0</v>
      </c>
      <c r="AA138" s="147" t="e">
        <f t="shared" si="34"/>
        <v>#VALUE!</v>
      </c>
      <c r="AB138" s="147">
        <f t="shared" si="35"/>
        <v>0</v>
      </c>
      <c r="AC138" s="148" t="str">
        <f t="shared" si="36"/>
        <v/>
      </c>
      <c r="AD138" s="147" t="str">
        <f t="shared" si="41"/>
        <v/>
      </c>
      <c r="AE138" s="147" t="str">
        <f t="shared" si="42"/>
        <v/>
      </c>
      <c r="AF138" s="147" t="str">
        <f t="shared" si="37"/>
        <v/>
      </c>
      <c r="AG138" s="147" t="str">
        <f t="shared" si="38"/>
        <v/>
      </c>
      <c r="AH138" s="149" t="str">
        <f t="shared" si="43"/>
        <v/>
      </c>
      <c r="AI138" s="150" t="str">
        <f t="shared" si="39"/>
        <v/>
      </c>
      <c r="AJ138" s="149" t="str">
        <f t="shared" si="44"/>
        <v/>
      </c>
      <c r="AK138" s="149" t="str">
        <f>IF(AH138&lt;AI138,Übersetzungstexte!A$184,"")</f>
        <v/>
      </c>
      <c r="AL138" s="150" t="str">
        <f t="shared" si="40"/>
        <v/>
      </c>
      <c r="AM138" s="151"/>
    </row>
    <row r="139" spans="1:39" s="152" customFormat="1" ht="16.95" customHeight="1">
      <c r="A139" s="71"/>
      <c r="B139" s="464"/>
      <c r="C139" s="465"/>
      <c r="D139" s="466"/>
      <c r="E139" s="454"/>
      <c r="F139" s="155"/>
      <c r="G139" s="153"/>
      <c r="H139" s="252"/>
      <c r="I139" s="245"/>
      <c r="J139" s="250"/>
      <c r="K139" s="245"/>
      <c r="L139" s="247"/>
      <c r="M139" s="155" t="str">
        <f>IF(A139="","",'1043Af Demande'!$B$23)</f>
        <v/>
      </c>
      <c r="N139" s="153"/>
      <c r="O139" s="154"/>
      <c r="P139" s="153"/>
      <c r="Q139" s="154"/>
      <c r="R139" s="153"/>
      <c r="S139" s="245"/>
      <c r="T139" s="247"/>
      <c r="U139" s="347"/>
      <c r="V139" s="348"/>
      <c r="W139" s="349"/>
      <c r="X139" s="56"/>
      <c r="Y139" s="146">
        <f t="shared" si="33"/>
        <v>0</v>
      </c>
      <c r="Z139" s="146">
        <f>IF('1043Ef Décompte'!D143="",0,1)</f>
        <v>0</v>
      </c>
      <c r="AA139" s="147" t="e">
        <f t="shared" si="34"/>
        <v>#VALUE!</v>
      </c>
      <c r="AB139" s="147">
        <f t="shared" si="35"/>
        <v>0</v>
      </c>
      <c r="AC139" s="148" t="str">
        <f t="shared" si="36"/>
        <v/>
      </c>
      <c r="AD139" s="147" t="str">
        <f t="shared" si="41"/>
        <v/>
      </c>
      <c r="AE139" s="147" t="str">
        <f t="shared" si="42"/>
        <v/>
      </c>
      <c r="AF139" s="147" t="str">
        <f t="shared" si="37"/>
        <v/>
      </c>
      <c r="AG139" s="147" t="str">
        <f t="shared" si="38"/>
        <v/>
      </c>
      <c r="AH139" s="149" t="str">
        <f t="shared" si="43"/>
        <v/>
      </c>
      <c r="AI139" s="150" t="str">
        <f t="shared" si="39"/>
        <v/>
      </c>
      <c r="AJ139" s="149" t="str">
        <f t="shared" si="44"/>
        <v/>
      </c>
      <c r="AK139" s="149" t="str">
        <f>IF(AH139&lt;AI139,Übersetzungstexte!A$184,"")</f>
        <v/>
      </c>
      <c r="AL139" s="150" t="str">
        <f t="shared" si="40"/>
        <v/>
      </c>
      <c r="AM139" s="151"/>
    </row>
    <row r="140" spans="1:39" s="152" customFormat="1" ht="16.95" customHeight="1">
      <c r="A140" s="71"/>
      <c r="B140" s="464"/>
      <c r="C140" s="465"/>
      <c r="D140" s="466"/>
      <c r="E140" s="454"/>
      <c r="F140" s="155"/>
      <c r="G140" s="153"/>
      <c r="H140" s="252"/>
      <c r="I140" s="245"/>
      <c r="J140" s="250"/>
      <c r="K140" s="245"/>
      <c r="L140" s="247"/>
      <c r="M140" s="155" t="str">
        <f>IF(A140="","",'1043Af Demande'!$B$23)</f>
        <v/>
      </c>
      <c r="N140" s="153"/>
      <c r="O140" s="154"/>
      <c r="P140" s="153"/>
      <c r="Q140" s="154"/>
      <c r="R140" s="153"/>
      <c r="S140" s="245"/>
      <c r="T140" s="247"/>
      <c r="U140" s="347"/>
      <c r="V140" s="348"/>
      <c r="W140" s="349"/>
      <c r="X140" s="56"/>
      <c r="Y140" s="146">
        <f t="shared" si="33"/>
        <v>0</v>
      </c>
      <c r="Z140" s="146">
        <f>IF('1043Ef Décompte'!D144="",0,1)</f>
        <v>0</v>
      </c>
      <c r="AA140" s="147" t="e">
        <f t="shared" si="34"/>
        <v>#VALUE!</v>
      </c>
      <c r="AB140" s="147">
        <f t="shared" si="35"/>
        <v>0</v>
      </c>
      <c r="AC140" s="148" t="str">
        <f t="shared" si="36"/>
        <v/>
      </c>
      <c r="AD140" s="147" t="str">
        <f t="shared" si="41"/>
        <v/>
      </c>
      <c r="AE140" s="147" t="str">
        <f t="shared" si="42"/>
        <v/>
      </c>
      <c r="AF140" s="147" t="str">
        <f t="shared" si="37"/>
        <v/>
      </c>
      <c r="AG140" s="147" t="str">
        <f t="shared" si="38"/>
        <v/>
      </c>
      <c r="AH140" s="149" t="str">
        <f t="shared" si="43"/>
        <v/>
      </c>
      <c r="AI140" s="150" t="str">
        <f t="shared" si="39"/>
        <v/>
      </c>
      <c r="AJ140" s="149" t="str">
        <f t="shared" si="44"/>
        <v/>
      </c>
      <c r="AK140" s="149" t="str">
        <f>IF(AH140&lt;AI140,Übersetzungstexte!A$184,"")</f>
        <v/>
      </c>
      <c r="AL140" s="150" t="str">
        <f t="shared" si="40"/>
        <v/>
      </c>
      <c r="AM140" s="151"/>
    </row>
    <row r="141" spans="1:39" s="152" customFormat="1" ht="16.95" customHeight="1">
      <c r="A141" s="71"/>
      <c r="B141" s="464"/>
      <c r="C141" s="465"/>
      <c r="D141" s="466"/>
      <c r="E141" s="454"/>
      <c r="F141" s="155"/>
      <c r="G141" s="153"/>
      <c r="H141" s="252"/>
      <c r="I141" s="245"/>
      <c r="J141" s="250"/>
      <c r="K141" s="245"/>
      <c r="L141" s="247"/>
      <c r="M141" s="155" t="str">
        <f>IF(A141="","",'1043Af Demande'!$B$23)</f>
        <v/>
      </c>
      <c r="N141" s="153"/>
      <c r="O141" s="154"/>
      <c r="P141" s="153"/>
      <c r="Q141" s="154"/>
      <c r="R141" s="153"/>
      <c r="S141" s="245"/>
      <c r="T141" s="247"/>
      <c r="U141" s="347"/>
      <c r="V141" s="348"/>
      <c r="W141" s="349"/>
      <c r="X141" s="56"/>
      <c r="Y141" s="146">
        <f t="shared" si="33"/>
        <v>0</v>
      </c>
      <c r="Z141" s="146">
        <f>IF('1043Ef Décompte'!D145="",0,1)</f>
        <v>0</v>
      </c>
      <c r="AA141" s="147" t="e">
        <f t="shared" si="34"/>
        <v>#VALUE!</v>
      </c>
      <c r="AB141" s="147">
        <f t="shared" si="35"/>
        <v>0</v>
      </c>
      <c r="AC141" s="148" t="str">
        <f t="shared" si="36"/>
        <v/>
      </c>
      <c r="AD141" s="147" t="str">
        <f t="shared" si="41"/>
        <v/>
      </c>
      <c r="AE141" s="147" t="str">
        <f t="shared" si="42"/>
        <v/>
      </c>
      <c r="AF141" s="147" t="str">
        <f t="shared" si="37"/>
        <v/>
      </c>
      <c r="AG141" s="147" t="str">
        <f t="shared" si="38"/>
        <v/>
      </c>
      <c r="AH141" s="149" t="str">
        <f t="shared" si="43"/>
        <v/>
      </c>
      <c r="AI141" s="150" t="str">
        <f t="shared" si="39"/>
        <v/>
      </c>
      <c r="AJ141" s="149" t="str">
        <f t="shared" si="44"/>
        <v/>
      </c>
      <c r="AK141" s="149" t="str">
        <f>IF(AH141&lt;AI141,Übersetzungstexte!A$184,"")</f>
        <v/>
      </c>
      <c r="AL141" s="150" t="str">
        <f t="shared" si="40"/>
        <v/>
      </c>
      <c r="AM141" s="151"/>
    </row>
    <row r="142" spans="1:39" s="152" customFormat="1" ht="16.95" customHeight="1">
      <c r="A142" s="71"/>
      <c r="B142" s="464"/>
      <c r="C142" s="465"/>
      <c r="D142" s="466"/>
      <c r="E142" s="454"/>
      <c r="F142" s="155"/>
      <c r="G142" s="153"/>
      <c r="H142" s="252"/>
      <c r="I142" s="245"/>
      <c r="J142" s="250"/>
      <c r="K142" s="245"/>
      <c r="L142" s="247"/>
      <c r="M142" s="155" t="str">
        <f>IF(A142="","",'1043Af Demande'!$B$23)</f>
        <v/>
      </c>
      <c r="N142" s="153"/>
      <c r="O142" s="154"/>
      <c r="P142" s="153"/>
      <c r="Q142" s="154"/>
      <c r="R142" s="153"/>
      <c r="S142" s="245"/>
      <c r="T142" s="247"/>
      <c r="U142" s="347"/>
      <c r="V142" s="348"/>
      <c r="W142" s="349"/>
      <c r="X142" s="56"/>
      <c r="Y142" s="146">
        <f t="shared" si="33"/>
        <v>0</v>
      </c>
      <c r="Z142" s="146">
        <f>IF('1043Ef Décompte'!D146="",0,1)</f>
        <v>0</v>
      </c>
      <c r="AA142" s="147" t="e">
        <f t="shared" si="34"/>
        <v>#VALUE!</v>
      </c>
      <c r="AB142" s="147">
        <f t="shared" si="35"/>
        <v>0</v>
      </c>
      <c r="AC142" s="148" t="str">
        <f t="shared" si="36"/>
        <v/>
      </c>
      <c r="AD142" s="147" t="str">
        <f t="shared" si="41"/>
        <v/>
      </c>
      <c r="AE142" s="147" t="str">
        <f t="shared" si="42"/>
        <v/>
      </c>
      <c r="AF142" s="147" t="str">
        <f t="shared" si="37"/>
        <v/>
      </c>
      <c r="AG142" s="147" t="str">
        <f t="shared" si="38"/>
        <v/>
      </c>
      <c r="AH142" s="149" t="str">
        <f t="shared" si="43"/>
        <v/>
      </c>
      <c r="AI142" s="150" t="str">
        <f t="shared" si="39"/>
        <v/>
      </c>
      <c r="AJ142" s="149" t="str">
        <f t="shared" si="44"/>
        <v/>
      </c>
      <c r="AK142" s="149" t="str">
        <f>IF(AH142&lt;AI142,Übersetzungstexte!A$184,"")</f>
        <v/>
      </c>
      <c r="AL142" s="150" t="str">
        <f t="shared" si="40"/>
        <v/>
      </c>
      <c r="AM142" s="151"/>
    </row>
    <row r="143" spans="1:39" s="152" customFormat="1" ht="16.95" customHeight="1">
      <c r="A143" s="71"/>
      <c r="B143" s="464"/>
      <c r="C143" s="465"/>
      <c r="D143" s="466"/>
      <c r="E143" s="454"/>
      <c r="F143" s="155"/>
      <c r="G143" s="153"/>
      <c r="H143" s="252"/>
      <c r="I143" s="245"/>
      <c r="J143" s="250"/>
      <c r="K143" s="245"/>
      <c r="L143" s="247"/>
      <c r="M143" s="155" t="str">
        <f>IF(A143="","",'1043Af Demande'!$B$23)</f>
        <v/>
      </c>
      <c r="N143" s="153"/>
      <c r="O143" s="154"/>
      <c r="P143" s="153"/>
      <c r="Q143" s="154"/>
      <c r="R143" s="153"/>
      <c r="S143" s="245"/>
      <c r="T143" s="247"/>
      <c r="U143" s="347"/>
      <c r="V143" s="348"/>
      <c r="W143" s="349"/>
      <c r="X143" s="56"/>
      <c r="Y143" s="146">
        <f t="shared" si="33"/>
        <v>0</v>
      </c>
      <c r="Z143" s="146">
        <f>IF('1043Ef Décompte'!D147="",0,1)</f>
        <v>0</v>
      </c>
      <c r="AA143" s="147" t="e">
        <f t="shared" si="34"/>
        <v>#VALUE!</v>
      </c>
      <c r="AB143" s="147">
        <f t="shared" si="35"/>
        <v>0</v>
      </c>
      <c r="AC143" s="148" t="str">
        <f t="shared" si="36"/>
        <v/>
      </c>
      <c r="AD143" s="147" t="str">
        <f t="shared" si="41"/>
        <v/>
      </c>
      <c r="AE143" s="147" t="str">
        <f t="shared" si="42"/>
        <v/>
      </c>
      <c r="AF143" s="147" t="str">
        <f t="shared" si="37"/>
        <v/>
      </c>
      <c r="AG143" s="147" t="str">
        <f t="shared" si="38"/>
        <v/>
      </c>
      <c r="AH143" s="149" t="str">
        <f t="shared" si="43"/>
        <v/>
      </c>
      <c r="AI143" s="150" t="str">
        <f t="shared" si="39"/>
        <v/>
      </c>
      <c r="AJ143" s="149" t="str">
        <f t="shared" si="44"/>
        <v/>
      </c>
      <c r="AK143" s="149" t="str">
        <f>IF(AH143&lt;AI143,Übersetzungstexte!A$184,"")</f>
        <v/>
      </c>
      <c r="AL143" s="150" t="str">
        <f t="shared" si="40"/>
        <v/>
      </c>
      <c r="AM143" s="151"/>
    </row>
    <row r="144" spans="1:39" s="152" customFormat="1" ht="16.95" customHeight="1">
      <c r="A144" s="71"/>
      <c r="B144" s="464"/>
      <c r="C144" s="465"/>
      <c r="D144" s="466"/>
      <c r="E144" s="454"/>
      <c r="F144" s="155"/>
      <c r="G144" s="153"/>
      <c r="H144" s="252"/>
      <c r="I144" s="245"/>
      <c r="J144" s="250"/>
      <c r="K144" s="245"/>
      <c r="L144" s="247"/>
      <c r="M144" s="155" t="str">
        <f>IF(A144="","",'1043Af Demande'!$B$23)</f>
        <v/>
      </c>
      <c r="N144" s="153"/>
      <c r="O144" s="154"/>
      <c r="P144" s="153"/>
      <c r="Q144" s="154"/>
      <c r="R144" s="153"/>
      <c r="S144" s="245"/>
      <c r="T144" s="247"/>
      <c r="U144" s="347"/>
      <c r="V144" s="348"/>
      <c r="W144" s="349"/>
      <c r="X144" s="56"/>
      <c r="Y144" s="146">
        <f t="shared" si="33"/>
        <v>0</v>
      </c>
      <c r="Z144" s="146">
        <f>IF('1043Ef Décompte'!D148="",0,1)</f>
        <v>0</v>
      </c>
      <c r="AA144" s="147" t="e">
        <f t="shared" si="34"/>
        <v>#VALUE!</v>
      </c>
      <c r="AB144" s="147">
        <f t="shared" si="35"/>
        <v>0</v>
      </c>
      <c r="AC144" s="148" t="str">
        <f t="shared" si="36"/>
        <v/>
      </c>
      <c r="AD144" s="147" t="str">
        <f t="shared" si="41"/>
        <v/>
      </c>
      <c r="AE144" s="147" t="str">
        <f t="shared" si="42"/>
        <v/>
      </c>
      <c r="AF144" s="147" t="str">
        <f t="shared" si="37"/>
        <v/>
      </c>
      <c r="AG144" s="147" t="str">
        <f t="shared" si="38"/>
        <v/>
      </c>
      <c r="AH144" s="149" t="str">
        <f t="shared" si="43"/>
        <v/>
      </c>
      <c r="AI144" s="150" t="str">
        <f t="shared" si="39"/>
        <v/>
      </c>
      <c r="AJ144" s="149" t="str">
        <f t="shared" si="44"/>
        <v/>
      </c>
      <c r="AK144" s="149" t="str">
        <f>IF(AH144&lt;AI144,Übersetzungstexte!A$184,"")</f>
        <v/>
      </c>
      <c r="AL144" s="150" t="str">
        <f t="shared" si="40"/>
        <v/>
      </c>
      <c r="AM144" s="151"/>
    </row>
    <row r="145" spans="1:39" s="152" customFormat="1" ht="16.95" customHeight="1">
      <c r="A145" s="71"/>
      <c r="B145" s="464"/>
      <c r="C145" s="465"/>
      <c r="D145" s="466"/>
      <c r="E145" s="454"/>
      <c r="F145" s="155"/>
      <c r="G145" s="153"/>
      <c r="H145" s="252"/>
      <c r="I145" s="245"/>
      <c r="J145" s="250"/>
      <c r="K145" s="245"/>
      <c r="L145" s="247"/>
      <c r="M145" s="155" t="str">
        <f>IF(A145="","",'1043Af Demande'!$B$23)</f>
        <v/>
      </c>
      <c r="N145" s="153"/>
      <c r="O145" s="154"/>
      <c r="P145" s="153"/>
      <c r="Q145" s="154"/>
      <c r="R145" s="153"/>
      <c r="S145" s="245"/>
      <c r="T145" s="247"/>
      <c r="U145" s="347"/>
      <c r="V145" s="348"/>
      <c r="W145" s="349"/>
      <c r="X145" s="56"/>
      <c r="Y145" s="146">
        <f t="shared" si="33"/>
        <v>0</v>
      </c>
      <c r="Z145" s="146">
        <f>IF('1043Ef Décompte'!D149="",0,1)</f>
        <v>0</v>
      </c>
      <c r="AA145" s="147" t="e">
        <f t="shared" si="34"/>
        <v>#VALUE!</v>
      </c>
      <c r="AB145" s="147">
        <f t="shared" si="35"/>
        <v>0</v>
      </c>
      <c r="AC145" s="148" t="str">
        <f t="shared" si="36"/>
        <v/>
      </c>
      <c r="AD145" s="147" t="str">
        <f t="shared" si="41"/>
        <v/>
      </c>
      <c r="AE145" s="147" t="str">
        <f t="shared" si="42"/>
        <v/>
      </c>
      <c r="AF145" s="147" t="str">
        <f t="shared" si="37"/>
        <v/>
      </c>
      <c r="AG145" s="147" t="str">
        <f t="shared" si="38"/>
        <v/>
      </c>
      <c r="AH145" s="149" t="str">
        <f t="shared" si="43"/>
        <v/>
      </c>
      <c r="AI145" s="150" t="str">
        <f t="shared" si="39"/>
        <v/>
      </c>
      <c r="AJ145" s="149" t="str">
        <f t="shared" si="44"/>
        <v/>
      </c>
      <c r="AK145" s="149" t="str">
        <f>IF(AH145&lt;AI145,Übersetzungstexte!A$184,"")</f>
        <v/>
      </c>
      <c r="AL145" s="150" t="str">
        <f t="shared" si="40"/>
        <v/>
      </c>
      <c r="AM145" s="151"/>
    </row>
    <row r="146" spans="1:39" s="152" customFormat="1" ht="16.95" customHeight="1">
      <c r="A146" s="71"/>
      <c r="B146" s="464"/>
      <c r="C146" s="465"/>
      <c r="D146" s="466"/>
      <c r="E146" s="454"/>
      <c r="F146" s="155"/>
      <c r="G146" s="153"/>
      <c r="H146" s="252"/>
      <c r="I146" s="245"/>
      <c r="J146" s="250"/>
      <c r="K146" s="245"/>
      <c r="L146" s="247"/>
      <c r="M146" s="155" t="str">
        <f>IF(A146="","",'1043Af Demande'!$B$23)</f>
        <v/>
      </c>
      <c r="N146" s="153"/>
      <c r="O146" s="154"/>
      <c r="P146" s="153"/>
      <c r="Q146" s="154"/>
      <c r="R146" s="153"/>
      <c r="S146" s="245"/>
      <c r="T146" s="247"/>
      <c r="U146" s="347"/>
      <c r="V146" s="348"/>
      <c r="W146" s="349"/>
      <c r="X146" s="56"/>
      <c r="Y146" s="146">
        <f t="shared" si="33"/>
        <v>0</v>
      </c>
      <c r="Z146" s="146">
        <f>IF('1043Ef Décompte'!D150="",0,1)</f>
        <v>0</v>
      </c>
      <c r="AA146" s="147" t="e">
        <f t="shared" si="34"/>
        <v>#VALUE!</v>
      </c>
      <c r="AB146" s="147">
        <f t="shared" si="35"/>
        <v>0</v>
      </c>
      <c r="AC146" s="148" t="str">
        <f t="shared" si="36"/>
        <v/>
      </c>
      <c r="AD146" s="147" t="str">
        <f t="shared" si="41"/>
        <v/>
      </c>
      <c r="AE146" s="147" t="str">
        <f t="shared" si="42"/>
        <v/>
      </c>
      <c r="AF146" s="147" t="str">
        <f t="shared" si="37"/>
        <v/>
      </c>
      <c r="AG146" s="147" t="str">
        <f t="shared" si="38"/>
        <v/>
      </c>
      <c r="AH146" s="149" t="str">
        <f t="shared" si="43"/>
        <v/>
      </c>
      <c r="AI146" s="150" t="str">
        <f t="shared" si="39"/>
        <v/>
      </c>
      <c r="AJ146" s="149" t="str">
        <f t="shared" si="44"/>
        <v/>
      </c>
      <c r="AK146" s="149" t="str">
        <f>IF(AH146&lt;AI146,Übersetzungstexte!A$184,"")</f>
        <v/>
      </c>
      <c r="AL146" s="150" t="str">
        <f t="shared" si="40"/>
        <v/>
      </c>
      <c r="AM146" s="151"/>
    </row>
    <row r="147" spans="1:39" s="152" customFormat="1" ht="16.95" customHeight="1">
      <c r="A147" s="71"/>
      <c r="B147" s="464"/>
      <c r="C147" s="465"/>
      <c r="D147" s="466"/>
      <c r="E147" s="454"/>
      <c r="F147" s="155"/>
      <c r="G147" s="153"/>
      <c r="H147" s="252"/>
      <c r="I147" s="245"/>
      <c r="J147" s="250"/>
      <c r="K147" s="245"/>
      <c r="L147" s="247"/>
      <c r="M147" s="155" t="str">
        <f>IF(A147="","",'1043Af Demande'!$B$23)</f>
        <v/>
      </c>
      <c r="N147" s="153"/>
      <c r="O147" s="154"/>
      <c r="P147" s="153"/>
      <c r="Q147" s="154"/>
      <c r="R147" s="153"/>
      <c r="S147" s="245"/>
      <c r="T147" s="247"/>
      <c r="U147" s="347"/>
      <c r="V147" s="348"/>
      <c r="W147" s="349"/>
      <c r="X147" s="56"/>
      <c r="Y147" s="146">
        <f t="shared" si="33"/>
        <v>0</v>
      </c>
      <c r="Z147" s="146">
        <f>IF('1043Ef Décompte'!D151="",0,1)</f>
        <v>0</v>
      </c>
      <c r="AA147" s="147" t="e">
        <f t="shared" si="34"/>
        <v>#VALUE!</v>
      </c>
      <c r="AB147" s="147">
        <f t="shared" si="35"/>
        <v>0</v>
      </c>
      <c r="AC147" s="148" t="str">
        <f t="shared" si="36"/>
        <v/>
      </c>
      <c r="AD147" s="147" t="str">
        <f t="shared" si="41"/>
        <v/>
      </c>
      <c r="AE147" s="147" t="str">
        <f t="shared" si="42"/>
        <v/>
      </c>
      <c r="AF147" s="147" t="str">
        <f t="shared" si="37"/>
        <v/>
      </c>
      <c r="AG147" s="147" t="str">
        <f t="shared" si="38"/>
        <v/>
      </c>
      <c r="AH147" s="149" t="str">
        <f t="shared" si="43"/>
        <v/>
      </c>
      <c r="AI147" s="150" t="str">
        <f t="shared" si="39"/>
        <v/>
      </c>
      <c r="AJ147" s="149" t="str">
        <f t="shared" si="44"/>
        <v/>
      </c>
      <c r="AK147" s="149" t="str">
        <f>IF(AH147&lt;AI147,Übersetzungstexte!A$184,"")</f>
        <v/>
      </c>
      <c r="AL147" s="150" t="str">
        <f t="shared" si="40"/>
        <v/>
      </c>
      <c r="AM147" s="151"/>
    </row>
    <row r="148" spans="1:39" s="152" customFormat="1" ht="16.95" customHeight="1">
      <c r="A148" s="71"/>
      <c r="B148" s="464"/>
      <c r="C148" s="465"/>
      <c r="D148" s="466"/>
      <c r="E148" s="454"/>
      <c r="F148" s="155"/>
      <c r="G148" s="153"/>
      <c r="H148" s="252"/>
      <c r="I148" s="245"/>
      <c r="J148" s="250"/>
      <c r="K148" s="245"/>
      <c r="L148" s="247"/>
      <c r="M148" s="155" t="str">
        <f>IF(A148="","",'1043Af Demande'!$B$23)</f>
        <v/>
      </c>
      <c r="N148" s="153"/>
      <c r="O148" s="154"/>
      <c r="P148" s="153"/>
      <c r="Q148" s="154"/>
      <c r="R148" s="153"/>
      <c r="S148" s="245"/>
      <c r="T148" s="247"/>
      <c r="U148" s="347"/>
      <c r="V148" s="348"/>
      <c r="W148" s="349"/>
      <c r="X148" s="56"/>
      <c r="Y148" s="146">
        <f t="shared" si="33"/>
        <v>0</v>
      </c>
      <c r="Z148" s="146">
        <f>IF('1043Ef Décompte'!D152="",0,1)</f>
        <v>0</v>
      </c>
      <c r="AA148" s="147" t="e">
        <f t="shared" si="34"/>
        <v>#VALUE!</v>
      </c>
      <c r="AB148" s="147">
        <f t="shared" si="35"/>
        <v>0</v>
      </c>
      <c r="AC148" s="148" t="str">
        <f t="shared" si="36"/>
        <v/>
      </c>
      <c r="AD148" s="147" t="str">
        <f t="shared" si="41"/>
        <v/>
      </c>
      <c r="AE148" s="147" t="str">
        <f t="shared" si="42"/>
        <v/>
      </c>
      <c r="AF148" s="147" t="str">
        <f t="shared" si="37"/>
        <v/>
      </c>
      <c r="AG148" s="147" t="str">
        <f t="shared" si="38"/>
        <v/>
      </c>
      <c r="AH148" s="149" t="str">
        <f t="shared" si="43"/>
        <v/>
      </c>
      <c r="AI148" s="150" t="str">
        <f t="shared" si="39"/>
        <v/>
      </c>
      <c r="AJ148" s="149" t="str">
        <f t="shared" si="44"/>
        <v/>
      </c>
      <c r="AK148" s="149" t="str">
        <f>IF(AH148&lt;AI148,Übersetzungstexte!A$184,"")</f>
        <v/>
      </c>
      <c r="AL148" s="150" t="str">
        <f t="shared" si="40"/>
        <v/>
      </c>
      <c r="AM148" s="151"/>
    </row>
    <row r="149" spans="1:39" s="152" customFormat="1" ht="16.95" customHeight="1">
      <c r="A149" s="71"/>
      <c r="B149" s="464"/>
      <c r="C149" s="465"/>
      <c r="D149" s="466"/>
      <c r="E149" s="454"/>
      <c r="F149" s="155"/>
      <c r="G149" s="153"/>
      <c r="H149" s="252"/>
      <c r="I149" s="245"/>
      <c r="J149" s="250"/>
      <c r="K149" s="245"/>
      <c r="L149" s="247"/>
      <c r="M149" s="155" t="str">
        <f>IF(A149="","",'1043Af Demande'!$B$23)</f>
        <v/>
      </c>
      <c r="N149" s="153"/>
      <c r="O149" s="154"/>
      <c r="P149" s="153"/>
      <c r="Q149" s="154"/>
      <c r="R149" s="153"/>
      <c r="S149" s="245"/>
      <c r="T149" s="247"/>
      <c r="U149" s="347"/>
      <c r="V149" s="348"/>
      <c r="W149" s="349"/>
      <c r="X149" s="56"/>
      <c r="Y149" s="146">
        <f t="shared" si="33"/>
        <v>0</v>
      </c>
      <c r="Z149" s="146">
        <f>IF('1043Ef Décompte'!D153="",0,1)</f>
        <v>0</v>
      </c>
      <c r="AA149" s="147" t="e">
        <f t="shared" si="34"/>
        <v>#VALUE!</v>
      </c>
      <c r="AB149" s="147">
        <f t="shared" si="35"/>
        <v>0</v>
      </c>
      <c r="AC149" s="148" t="str">
        <f t="shared" si="36"/>
        <v/>
      </c>
      <c r="AD149" s="147" t="str">
        <f t="shared" si="41"/>
        <v/>
      </c>
      <c r="AE149" s="147" t="str">
        <f t="shared" si="42"/>
        <v/>
      </c>
      <c r="AF149" s="147" t="str">
        <f t="shared" si="37"/>
        <v/>
      </c>
      <c r="AG149" s="147" t="str">
        <f t="shared" si="38"/>
        <v/>
      </c>
      <c r="AH149" s="149" t="str">
        <f t="shared" si="43"/>
        <v/>
      </c>
      <c r="AI149" s="150" t="str">
        <f t="shared" si="39"/>
        <v/>
      </c>
      <c r="AJ149" s="149" t="str">
        <f t="shared" si="44"/>
        <v/>
      </c>
      <c r="AK149" s="149" t="str">
        <f>IF(AH149&lt;AI149,Übersetzungstexte!A$184,"")</f>
        <v/>
      </c>
      <c r="AL149" s="150" t="str">
        <f t="shared" si="40"/>
        <v/>
      </c>
      <c r="AM149" s="151"/>
    </row>
    <row r="150" spans="1:39" s="152" customFormat="1" ht="16.95" customHeight="1">
      <c r="A150" s="71"/>
      <c r="B150" s="464"/>
      <c r="C150" s="465"/>
      <c r="D150" s="466"/>
      <c r="E150" s="454"/>
      <c r="F150" s="155"/>
      <c r="G150" s="153"/>
      <c r="H150" s="252"/>
      <c r="I150" s="245"/>
      <c r="J150" s="250"/>
      <c r="K150" s="245"/>
      <c r="L150" s="247"/>
      <c r="M150" s="155" t="str">
        <f>IF(A150="","",'1043Af Demande'!$B$23)</f>
        <v/>
      </c>
      <c r="N150" s="153"/>
      <c r="O150" s="154"/>
      <c r="P150" s="153"/>
      <c r="Q150" s="154"/>
      <c r="R150" s="153"/>
      <c r="S150" s="245"/>
      <c r="T150" s="247"/>
      <c r="U150" s="347"/>
      <c r="V150" s="348"/>
      <c r="W150" s="349"/>
      <c r="X150" s="56"/>
      <c r="Y150" s="146">
        <f t="shared" si="33"/>
        <v>0</v>
      </c>
      <c r="Z150" s="146">
        <f>IF('1043Ef Décompte'!D154="",0,1)</f>
        <v>0</v>
      </c>
      <c r="AA150" s="147" t="e">
        <f t="shared" si="34"/>
        <v>#VALUE!</v>
      </c>
      <c r="AB150" s="147">
        <f t="shared" si="35"/>
        <v>0</v>
      </c>
      <c r="AC150" s="148" t="str">
        <f t="shared" si="36"/>
        <v/>
      </c>
      <c r="AD150" s="147" t="str">
        <f t="shared" si="41"/>
        <v/>
      </c>
      <c r="AE150" s="147" t="str">
        <f t="shared" si="42"/>
        <v/>
      </c>
      <c r="AF150" s="147" t="str">
        <f t="shared" si="37"/>
        <v/>
      </c>
      <c r="AG150" s="147" t="str">
        <f t="shared" si="38"/>
        <v/>
      </c>
      <c r="AH150" s="149" t="str">
        <f t="shared" si="43"/>
        <v/>
      </c>
      <c r="AI150" s="150" t="str">
        <f t="shared" si="39"/>
        <v/>
      </c>
      <c r="AJ150" s="149" t="str">
        <f t="shared" si="44"/>
        <v/>
      </c>
      <c r="AK150" s="149" t="str">
        <f>IF(AH150&lt;AI150,Übersetzungstexte!A$184,"")</f>
        <v/>
      </c>
      <c r="AL150" s="150" t="str">
        <f t="shared" si="40"/>
        <v/>
      </c>
      <c r="AM150" s="151"/>
    </row>
    <row r="151" spans="1:39" s="152" customFormat="1" ht="16.95" customHeight="1">
      <c r="A151" s="71"/>
      <c r="B151" s="464"/>
      <c r="C151" s="465"/>
      <c r="D151" s="466"/>
      <c r="E151" s="454"/>
      <c r="F151" s="155"/>
      <c r="G151" s="153"/>
      <c r="H151" s="252"/>
      <c r="I151" s="245"/>
      <c r="J151" s="250"/>
      <c r="K151" s="245"/>
      <c r="L151" s="247"/>
      <c r="M151" s="155" t="str">
        <f>IF(A151="","",'1043Af Demande'!$B$23)</f>
        <v/>
      </c>
      <c r="N151" s="153"/>
      <c r="O151" s="154"/>
      <c r="P151" s="153"/>
      <c r="Q151" s="154"/>
      <c r="R151" s="153"/>
      <c r="S151" s="245"/>
      <c r="T151" s="247"/>
      <c r="U151" s="347"/>
      <c r="V151" s="348"/>
      <c r="W151" s="349"/>
      <c r="X151" s="56"/>
      <c r="Y151" s="146">
        <f t="shared" si="33"/>
        <v>0</v>
      </c>
      <c r="Z151" s="146">
        <f>IF('1043Ef Décompte'!D155="",0,1)</f>
        <v>0</v>
      </c>
      <c r="AA151" s="147" t="e">
        <f t="shared" si="34"/>
        <v>#VALUE!</v>
      </c>
      <c r="AB151" s="147">
        <f t="shared" si="35"/>
        <v>0</v>
      </c>
      <c r="AC151" s="148" t="str">
        <f t="shared" si="36"/>
        <v/>
      </c>
      <c r="AD151" s="147" t="str">
        <f t="shared" si="41"/>
        <v/>
      </c>
      <c r="AE151" s="147" t="str">
        <f t="shared" si="42"/>
        <v/>
      </c>
      <c r="AF151" s="147" t="str">
        <f t="shared" si="37"/>
        <v/>
      </c>
      <c r="AG151" s="147" t="str">
        <f t="shared" si="38"/>
        <v/>
      </c>
      <c r="AH151" s="149" t="str">
        <f t="shared" si="43"/>
        <v/>
      </c>
      <c r="AI151" s="150" t="str">
        <f t="shared" si="39"/>
        <v/>
      </c>
      <c r="AJ151" s="149" t="str">
        <f t="shared" si="44"/>
        <v/>
      </c>
      <c r="AK151" s="149" t="str">
        <f>IF(AH151&lt;AI151,Übersetzungstexte!A$184,"")</f>
        <v/>
      </c>
      <c r="AL151" s="150" t="str">
        <f t="shared" si="40"/>
        <v/>
      </c>
      <c r="AM151" s="151"/>
    </row>
    <row r="152" spans="1:39" s="152" customFormat="1" ht="16.95" customHeight="1">
      <c r="A152" s="71"/>
      <c r="B152" s="464"/>
      <c r="C152" s="465"/>
      <c r="D152" s="466"/>
      <c r="E152" s="454"/>
      <c r="F152" s="155"/>
      <c r="G152" s="153"/>
      <c r="H152" s="252"/>
      <c r="I152" s="245"/>
      <c r="J152" s="250"/>
      <c r="K152" s="245"/>
      <c r="L152" s="247"/>
      <c r="M152" s="155" t="str">
        <f>IF(A152="","",'1043Af Demande'!$B$23)</f>
        <v/>
      </c>
      <c r="N152" s="153"/>
      <c r="O152" s="154"/>
      <c r="P152" s="153"/>
      <c r="Q152" s="154"/>
      <c r="R152" s="153"/>
      <c r="S152" s="245"/>
      <c r="T152" s="247"/>
      <c r="U152" s="347"/>
      <c r="V152" s="348"/>
      <c r="W152" s="349"/>
      <c r="X152" s="56"/>
      <c r="Y152" s="146">
        <f t="shared" si="33"/>
        <v>0</v>
      </c>
      <c r="Z152" s="146">
        <f>IF('1043Ef Décompte'!D156="",0,1)</f>
        <v>0</v>
      </c>
      <c r="AA152" s="147" t="e">
        <f t="shared" si="34"/>
        <v>#VALUE!</v>
      </c>
      <c r="AB152" s="147">
        <f t="shared" si="35"/>
        <v>0</v>
      </c>
      <c r="AC152" s="148" t="str">
        <f t="shared" si="36"/>
        <v/>
      </c>
      <c r="AD152" s="147" t="str">
        <f t="shared" si="41"/>
        <v/>
      </c>
      <c r="AE152" s="147" t="str">
        <f t="shared" si="42"/>
        <v/>
      </c>
      <c r="AF152" s="147" t="str">
        <f t="shared" si="37"/>
        <v/>
      </c>
      <c r="AG152" s="147" t="str">
        <f t="shared" si="38"/>
        <v/>
      </c>
      <c r="AH152" s="149" t="str">
        <f t="shared" si="43"/>
        <v/>
      </c>
      <c r="AI152" s="150" t="str">
        <f t="shared" si="39"/>
        <v/>
      </c>
      <c r="AJ152" s="149" t="str">
        <f t="shared" si="44"/>
        <v/>
      </c>
      <c r="AK152" s="149" t="str">
        <f>IF(AH152&lt;AI152,Übersetzungstexte!A$184,"")</f>
        <v/>
      </c>
      <c r="AL152" s="150" t="str">
        <f t="shared" si="40"/>
        <v/>
      </c>
      <c r="AM152" s="151"/>
    </row>
    <row r="153" spans="1:39" s="152" customFormat="1" ht="16.95" customHeight="1">
      <c r="A153" s="71"/>
      <c r="B153" s="464"/>
      <c r="C153" s="465"/>
      <c r="D153" s="466"/>
      <c r="E153" s="454"/>
      <c r="F153" s="155"/>
      <c r="G153" s="153"/>
      <c r="H153" s="252"/>
      <c r="I153" s="245"/>
      <c r="J153" s="250"/>
      <c r="K153" s="245"/>
      <c r="L153" s="247"/>
      <c r="M153" s="155" t="str">
        <f>IF(A153="","",'1043Af Demande'!$B$23)</f>
        <v/>
      </c>
      <c r="N153" s="153"/>
      <c r="O153" s="154"/>
      <c r="P153" s="153"/>
      <c r="Q153" s="154"/>
      <c r="R153" s="153"/>
      <c r="S153" s="245"/>
      <c r="T153" s="247"/>
      <c r="U153" s="347"/>
      <c r="V153" s="348"/>
      <c r="W153" s="349"/>
      <c r="X153" s="56"/>
      <c r="Y153" s="146">
        <f t="shared" si="33"/>
        <v>0</v>
      </c>
      <c r="Z153" s="146">
        <f>IF('1043Ef Décompte'!D157="",0,1)</f>
        <v>0</v>
      </c>
      <c r="AA153" s="147" t="e">
        <f t="shared" si="34"/>
        <v>#VALUE!</v>
      </c>
      <c r="AB153" s="147">
        <f t="shared" si="35"/>
        <v>0</v>
      </c>
      <c r="AC153" s="148" t="str">
        <f t="shared" si="36"/>
        <v/>
      </c>
      <c r="AD153" s="147" t="str">
        <f t="shared" si="41"/>
        <v/>
      </c>
      <c r="AE153" s="147" t="str">
        <f t="shared" si="42"/>
        <v/>
      </c>
      <c r="AF153" s="147" t="str">
        <f t="shared" si="37"/>
        <v/>
      </c>
      <c r="AG153" s="147" t="str">
        <f t="shared" si="38"/>
        <v/>
      </c>
      <c r="AH153" s="149" t="str">
        <f t="shared" si="43"/>
        <v/>
      </c>
      <c r="AI153" s="150" t="str">
        <f t="shared" si="39"/>
        <v/>
      </c>
      <c r="AJ153" s="149" t="str">
        <f t="shared" si="44"/>
        <v/>
      </c>
      <c r="AK153" s="149" t="str">
        <f>IF(AH153&lt;AI153,Übersetzungstexte!A$184,"")</f>
        <v/>
      </c>
      <c r="AL153" s="150" t="str">
        <f t="shared" si="40"/>
        <v/>
      </c>
      <c r="AM153" s="151"/>
    </row>
    <row r="154" spans="1:39" s="152" customFormat="1" ht="16.95" customHeight="1">
      <c r="A154" s="71"/>
      <c r="B154" s="464"/>
      <c r="C154" s="465"/>
      <c r="D154" s="466"/>
      <c r="E154" s="454"/>
      <c r="F154" s="155"/>
      <c r="G154" s="153"/>
      <c r="H154" s="252"/>
      <c r="I154" s="245"/>
      <c r="J154" s="250"/>
      <c r="K154" s="245"/>
      <c r="L154" s="247"/>
      <c r="M154" s="155" t="str">
        <f>IF(A154="","",'1043Af Demande'!$B$23)</f>
        <v/>
      </c>
      <c r="N154" s="153"/>
      <c r="O154" s="154"/>
      <c r="P154" s="153"/>
      <c r="Q154" s="154"/>
      <c r="R154" s="153"/>
      <c r="S154" s="245"/>
      <c r="T154" s="247"/>
      <c r="U154" s="347"/>
      <c r="V154" s="348"/>
      <c r="W154" s="349"/>
      <c r="X154" s="56"/>
      <c r="Y154" s="146">
        <f t="shared" si="33"/>
        <v>0</v>
      </c>
      <c r="Z154" s="146">
        <f>IF('1043Ef Décompte'!D158="",0,1)</f>
        <v>0</v>
      </c>
      <c r="AA154" s="147" t="e">
        <f t="shared" si="34"/>
        <v>#VALUE!</v>
      </c>
      <c r="AB154" s="147">
        <f t="shared" si="35"/>
        <v>0</v>
      </c>
      <c r="AC154" s="148" t="str">
        <f t="shared" si="36"/>
        <v/>
      </c>
      <c r="AD154" s="147" t="str">
        <f t="shared" si="41"/>
        <v/>
      </c>
      <c r="AE154" s="147" t="str">
        <f t="shared" si="42"/>
        <v/>
      </c>
      <c r="AF154" s="147" t="str">
        <f t="shared" si="37"/>
        <v/>
      </c>
      <c r="AG154" s="147" t="str">
        <f t="shared" si="38"/>
        <v/>
      </c>
      <c r="AH154" s="149" t="str">
        <f t="shared" si="43"/>
        <v/>
      </c>
      <c r="AI154" s="150" t="str">
        <f t="shared" si="39"/>
        <v/>
      </c>
      <c r="AJ154" s="149" t="str">
        <f t="shared" si="44"/>
        <v/>
      </c>
      <c r="AK154" s="149" t="str">
        <f>IF(AH154&lt;AI154,Übersetzungstexte!A$184,"")</f>
        <v/>
      </c>
      <c r="AL154" s="150" t="str">
        <f t="shared" si="40"/>
        <v/>
      </c>
      <c r="AM154" s="151"/>
    </row>
    <row r="155" spans="1:39" s="152" customFormat="1" ht="16.95" customHeight="1">
      <c r="A155" s="71"/>
      <c r="B155" s="464"/>
      <c r="C155" s="465"/>
      <c r="D155" s="466"/>
      <c r="E155" s="454"/>
      <c r="F155" s="155"/>
      <c r="G155" s="153"/>
      <c r="H155" s="252"/>
      <c r="I155" s="245"/>
      <c r="J155" s="250"/>
      <c r="K155" s="245"/>
      <c r="L155" s="247"/>
      <c r="M155" s="155" t="str">
        <f>IF(A155="","",'1043Af Demande'!$B$23)</f>
        <v/>
      </c>
      <c r="N155" s="153"/>
      <c r="O155" s="154"/>
      <c r="P155" s="153"/>
      <c r="Q155" s="154"/>
      <c r="R155" s="153"/>
      <c r="S155" s="245"/>
      <c r="T155" s="247"/>
      <c r="U155" s="347"/>
      <c r="V155" s="348"/>
      <c r="W155" s="349"/>
      <c r="X155" s="56"/>
      <c r="Y155" s="146">
        <f t="shared" si="33"/>
        <v>0</v>
      </c>
      <c r="Z155" s="146">
        <f>IF('1043Ef Décompte'!D159="",0,1)</f>
        <v>0</v>
      </c>
      <c r="AA155" s="147" t="e">
        <f t="shared" si="34"/>
        <v>#VALUE!</v>
      </c>
      <c r="AB155" s="147">
        <f t="shared" si="35"/>
        <v>0</v>
      </c>
      <c r="AC155" s="148" t="str">
        <f t="shared" si="36"/>
        <v/>
      </c>
      <c r="AD155" s="147" t="str">
        <f t="shared" si="41"/>
        <v/>
      </c>
      <c r="AE155" s="147" t="str">
        <f t="shared" si="42"/>
        <v/>
      </c>
      <c r="AF155" s="147" t="str">
        <f t="shared" si="37"/>
        <v/>
      </c>
      <c r="AG155" s="147" t="str">
        <f t="shared" si="38"/>
        <v/>
      </c>
      <c r="AH155" s="149" t="str">
        <f t="shared" si="43"/>
        <v/>
      </c>
      <c r="AI155" s="150" t="str">
        <f t="shared" si="39"/>
        <v/>
      </c>
      <c r="AJ155" s="149" t="str">
        <f t="shared" si="44"/>
        <v/>
      </c>
      <c r="AK155" s="149" t="str">
        <f>IF(AH155&lt;AI155,Übersetzungstexte!A$184,"")</f>
        <v/>
      </c>
      <c r="AL155" s="150" t="str">
        <f t="shared" si="40"/>
        <v/>
      </c>
      <c r="AM155" s="151"/>
    </row>
    <row r="156" spans="1:39" s="152" customFormat="1" ht="16.95" customHeight="1">
      <c r="A156" s="71"/>
      <c r="B156" s="464"/>
      <c r="C156" s="465"/>
      <c r="D156" s="466"/>
      <c r="E156" s="454"/>
      <c r="F156" s="155"/>
      <c r="G156" s="153"/>
      <c r="H156" s="252"/>
      <c r="I156" s="245"/>
      <c r="J156" s="250"/>
      <c r="K156" s="245"/>
      <c r="L156" s="247"/>
      <c r="M156" s="155" t="str">
        <f>IF(A156="","",'1043Af Demande'!$B$23)</f>
        <v/>
      </c>
      <c r="N156" s="153"/>
      <c r="O156" s="154"/>
      <c r="P156" s="153"/>
      <c r="Q156" s="154"/>
      <c r="R156" s="153"/>
      <c r="S156" s="245"/>
      <c r="T156" s="247"/>
      <c r="U156" s="347"/>
      <c r="V156" s="348"/>
      <c r="W156" s="349"/>
      <c r="X156" s="56"/>
      <c r="Y156" s="146">
        <f t="shared" si="33"/>
        <v>0</v>
      </c>
      <c r="Z156" s="146">
        <f>IF('1043Ef Décompte'!D160="",0,1)</f>
        <v>0</v>
      </c>
      <c r="AA156" s="147" t="e">
        <f t="shared" si="34"/>
        <v>#VALUE!</v>
      </c>
      <c r="AB156" s="147">
        <f t="shared" si="35"/>
        <v>0</v>
      </c>
      <c r="AC156" s="148" t="str">
        <f t="shared" si="36"/>
        <v/>
      </c>
      <c r="AD156" s="147" t="str">
        <f t="shared" si="41"/>
        <v/>
      </c>
      <c r="AE156" s="147" t="str">
        <f t="shared" si="42"/>
        <v/>
      </c>
      <c r="AF156" s="147" t="str">
        <f t="shared" si="37"/>
        <v/>
      </c>
      <c r="AG156" s="147" t="str">
        <f t="shared" si="38"/>
        <v/>
      </c>
      <c r="AH156" s="149" t="str">
        <f t="shared" si="43"/>
        <v/>
      </c>
      <c r="AI156" s="150" t="str">
        <f t="shared" si="39"/>
        <v/>
      </c>
      <c r="AJ156" s="149" t="str">
        <f t="shared" si="44"/>
        <v/>
      </c>
      <c r="AK156" s="149" t="str">
        <f>IF(AH156&lt;AI156,Übersetzungstexte!A$184,"")</f>
        <v/>
      </c>
      <c r="AL156" s="150" t="str">
        <f t="shared" si="40"/>
        <v/>
      </c>
      <c r="AM156" s="151"/>
    </row>
    <row r="157" spans="1:39" s="152" customFormat="1" ht="16.95" customHeight="1">
      <c r="A157" s="71"/>
      <c r="B157" s="464"/>
      <c r="C157" s="465"/>
      <c r="D157" s="466"/>
      <c r="E157" s="454"/>
      <c r="F157" s="155"/>
      <c r="G157" s="153"/>
      <c r="H157" s="252"/>
      <c r="I157" s="245"/>
      <c r="J157" s="250"/>
      <c r="K157" s="245"/>
      <c r="L157" s="247"/>
      <c r="M157" s="155" t="str">
        <f>IF(A157="","",'1043Af Demande'!$B$23)</f>
        <v/>
      </c>
      <c r="N157" s="153"/>
      <c r="O157" s="154"/>
      <c r="P157" s="153"/>
      <c r="Q157" s="154"/>
      <c r="R157" s="153"/>
      <c r="S157" s="245"/>
      <c r="T157" s="247"/>
      <c r="U157" s="347"/>
      <c r="V157" s="348"/>
      <c r="W157" s="349"/>
      <c r="X157" s="56"/>
      <c r="Y157" s="146">
        <f t="shared" si="33"/>
        <v>0</v>
      </c>
      <c r="Z157" s="146">
        <f>IF('1043Ef Décompte'!D161="",0,1)</f>
        <v>0</v>
      </c>
      <c r="AA157" s="147" t="e">
        <f t="shared" si="34"/>
        <v>#VALUE!</v>
      </c>
      <c r="AB157" s="147">
        <f t="shared" si="35"/>
        <v>0</v>
      </c>
      <c r="AC157" s="148" t="str">
        <f t="shared" si="36"/>
        <v/>
      </c>
      <c r="AD157" s="147" t="str">
        <f t="shared" si="41"/>
        <v/>
      </c>
      <c r="AE157" s="147" t="str">
        <f t="shared" si="42"/>
        <v/>
      </c>
      <c r="AF157" s="147" t="str">
        <f t="shared" si="37"/>
        <v/>
      </c>
      <c r="AG157" s="147" t="str">
        <f t="shared" si="38"/>
        <v/>
      </c>
      <c r="AH157" s="149" t="str">
        <f t="shared" si="43"/>
        <v/>
      </c>
      <c r="AI157" s="150" t="str">
        <f t="shared" si="39"/>
        <v/>
      </c>
      <c r="AJ157" s="149" t="str">
        <f t="shared" si="44"/>
        <v/>
      </c>
      <c r="AK157" s="149" t="str">
        <f>IF(AH157&lt;AI157,Übersetzungstexte!A$184,"")</f>
        <v/>
      </c>
      <c r="AL157" s="150" t="str">
        <f t="shared" si="40"/>
        <v/>
      </c>
      <c r="AM157" s="151"/>
    </row>
    <row r="158" spans="1:39" s="152" customFormat="1" ht="16.95" customHeight="1">
      <c r="A158" s="71"/>
      <c r="B158" s="464"/>
      <c r="C158" s="465"/>
      <c r="D158" s="466"/>
      <c r="E158" s="454"/>
      <c r="F158" s="155"/>
      <c r="G158" s="153"/>
      <c r="H158" s="252"/>
      <c r="I158" s="245"/>
      <c r="J158" s="250"/>
      <c r="K158" s="245"/>
      <c r="L158" s="247"/>
      <c r="M158" s="155" t="str">
        <f>IF(A158="","",'1043Af Demande'!$B$23)</f>
        <v/>
      </c>
      <c r="N158" s="153"/>
      <c r="O158" s="154"/>
      <c r="P158" s="153"/>
      <c r="Q158" s="154"/>
      <c r="R158" s="153"/>
      <c r="S158" s="245"/>
      <c r="T158" s="247"/>
      <c r="U158" s="347"/>
      <c r="V158" s="348"/>
      <c r="W158" s="349"/>
      <c r="X158" s="56"/>
      <c r="Y158" s="146">
        <f t="shared" si="33"/>
        <v>0</v>
      </c>
      <c r="Z158" s="146">
        <f>IF('1043Ef Décompte'!D162="",0,1)</f>
        <v>0</v>
      </c>
      <c r="AA158" s="147" t="e">
        <f t="shared" si="34"/>
        <v>#VALUE!</v>
      </c>
      <c r="AB158" s="147">
        <f t="shared" si="35"/>
        <v>0</v>
      </c>
      <c r="AC158" s="148" t="str">
        <f t="shared" si="36"/>
        <v/>
      </c>
      <c r="AD158" s="147" t="str">
        <f t="shared" si="41"/>
        <v/>
      </c>
      <c r="AE158" s="147" t="str">
        <f t="shared" si="42"/>
        <v/>
      </c>
      <c r="AF158" s="147" t="str">
        <f t="shared" si="37"/>
        <v/>
      </c>
      <c r="AG158" s="147" t="str">
        <f t="shared" si="38"/>
        <v/>
      </c>
      <c r="AH158" s="149" t="str">
        <f t="shared" si="43"/>
        <v/>
      </c>
      <c r="AI158" s="150" t="str">
        <f t="shared" si="39"/>
        <v/>
      </c>
      <c r="AJ158" s="149" t="str">
        <f t="shared" si="44"/>
        <v/>
      </c>
      <c r="AK158" s="149" t="str">
        <f>IF(AH158&lt;AI158,Übersetzungstexte!A$184,"")</f>
        <v/>
      </c>
      <c r="AL158" s="150" t="str">
        <f t="shared" si="40"/>
        <v/>
      </c>
      <c r="AM158" s="151"/>
    </row>
    <row r="159" spans="1:39" s="152" customFormat="1" ht="16.95" customHeight="1">
      <c r="A159" s="71"/>
      <c r="B159" s="464"/>
      <c r="C159" s="465"/>
      <c r="D159" s="466"/>
      <c r="E159" s="454"/>
      <c r="F159" s="155"/>
      <c r="G159" s="153"/>
      <c r="H159" s="252"/>
      <c r="I159" s="245"/>
      <c r="J159" s="250"/>
      <c r="K159" s="245"/>
      <c r="L159" s="247"/>
      <c r="M159" s="155" t="str">
        <f>IF(A159="","",'1043Af Demande'!$B$23)</f>
        <v/>
      </c>
      <c r="N159" s="153"/>
      <c r="O159" s="154"/>
      <c r="P159" s="153"/>
      <c r="Q159" s="154"/>
      <c r="R159" s="153"/>
      <c r="S159" s="245"/>
      <c r="T159" s="247"/>
      <c r="U159" s="347"/>
      <c r="V159" s="348"/>
      <c r="W159" s="349"/>
      <c r="X159" s="56"/>
      <c r="Y159" s="146">
        <f t="shared" si="33"/>
        <v>0</v>
      </c>
      <c r="Z159" s="146">
        <f>IF('1043Ef Décompte'!D163="",0,1)</f>
        <v>0</v>
      </c>
      <c r="AA159" s="147" t="e">
        <f t="shared" si="34"/>
        <v>#VALUE!</v>
      </c>
      <c r="AB159" s="147">
        <f t="shared" si="35"/>
        <v>0</v>
      </c>
      <c r="AC159" s="148" t="str">
        <f t="shared" si="36"/>
        <v/>
      </c>
      <c r="AD159" s="147" t="str">
        <f t="shared" si="41"/>
        <v/>
      </c>
      <c r="AE159" s="147" t="str">
        <f t="shared" si="42"/>
        <v/>
      </c>
      <c r="AF159" s="147" t="str">
        <f t="shared" si="37"/>
        <v/>
      </c>
      <c r="AG159" s="147" t="str">
        <f t="shared" si="38"/>
        <v/>
      </c>
      <c r="AH159" s="149" t="str">
        <f t="shared" si="43"/>
        <v/>
      </c>
      <c r="AI159" s="150" t="str">
        <f t="shared" si="39"/>
        <v/>
      </c>
      <c r="AJ159" s="149" t="str">
        <f t="shared" si="44"/>
        <v/>
      </c>
      <c r="AK159" s="149" t="str">
        <f>IF(AH159&lt;AI159,Übersetzungstexte!A$184,"")</f>
        <v/>
      </c>
      <c r="AL159" s="150" t="str">
        <f t="shared" si="40"/>
        <v/>
      </c>
      <c r="AM159" s="151"/>
    </row>
    <row r="160" spans="1:39" s="152" customFormat="1" ht="16.95" customHeight="1">
      <c r="A160" s="71"/>
      <c r="B160" s="464"/>
      <c r="C160" s="465"/>
      <c r="D160" s="466"/>
      <c r="E160" s="454"/>
      <c r="F160" s="155"/>
      <c r="G160" s="153"/>
      <c r="H160" s="252"/>
      <c r="I160" s="245"/>
      <c r="J160" s="250"/>
      <c r="K160" s="245"/>
      <c r="L160" s="247"/>
      <c r="M160" s="155" t="str">
        <f>IF(A160="","",'1043Af Demande'!$B$23)</f>
        <v/>
      </c>
      <c r="N160" s="153"/>
      <c r="O160" s="154"/>
      <c r="P160" s="153"/>
      <c r="Q160" s="154"/>
      <c r="R160" s="153"/>
      <c r="S160" s="245"/>
      <c r="T160" s="247"/>
      <c r="U160" s="347"/>
      <c r="V160" s="348"/>
      <c r="W160" s="349"/>
      <c r="X160" s="56"/>
      <c r="Y160" s="146">
        <f t="shared" si="33"/>
        <v>0</v>
      </c>
      <c r="Z160" s="146">
        <f>IF('1043Ef Décompte'!D164="",0,1)</f>
        <v>0</v>
      </c>
      <c r="AA160" s="147" t="e">
        <f t="shared" si="34"/>
        <v>#VALUE!</v>
      </c>
      <c r="AB160" s="147">
        <f t="shared" si="35"/>
        <v>0</v>
      </c>
      <c r="AC160" s="148" t="str">
        <f t="shared" si="36"/>
        <v/>
      </c>
      <c r="AD160" s="147" t="str">
        <f t="shared" si="41"/>
        <v/>
      </c>
      <c r="AE160" s="147" t="str">
        <f t="shared" si="42"/>
        <v/>
      </c>
      <c r="AF160" s="147" t="str">
        <f t="shared" si="37"/>
        <v/>
      </c>
      <c r="AG160" s="147" t="str">
        <f t="shared" si="38"/>
        <v/>
      </c>
      <c r="AH160" s="149" t="str">
        <f t="shared" si="43"/>
        <v/>
      </c>
      <c r="AI160" s="150" t="str">
        <f t="shared" si="39"/>
        <v/>
      </c>
      <c r="AJ160" s="149" t="str">
        <f t="shared" si="44"/>
        <v/>
      </c>
      <c r="AK160" s="149" t="str">
        <f>IF(AH160&lt;AI160,Übersetzungstexte!A$184,"")</f>
        <v/>
      </c>
      <c r="AL160" s="150" t="str">
        <f t="shared" si="40"/>
        <v/>
      </c>
      <c r="AM160" s="151"/>
    </row>
    <row r="161" spans="1:39" s="152" customFormat="1" ht="16.95" customHeight="1">
      <c r="A161" s="71"/>
      <c r="B161" s="464"/>
      <c r="C161" s="465"/>
      <c r="D161" s="466"/>
      <c r="E161" s="454"/>
      <c r="F161" s="155"/>
      <c r="G161" s="153"/>
      <c r="H161" s="252"/>
      <c r="I161" s="245"/>
      <c r="J161" s="250"/>
      <c r="K161" s="245"/>
      <c r="L161" s="247"/>
      <c r="M161" s="155" t="str">
        <f>IF(A161="","",'1043Af Demande'!$B$23)</f>
        <v/>
      </c>
      <c r="N161" s="153"/>
      <c r="O161" s="154"/>
      <c r="P161" s="153"/>
      <c r="Q161" s="154"/>
      <c r="R161" s="153"/>
      <c r="S161" s="245"/>
      <c r="T161" s="247"/>
      <c r="U161" s="347"/>
      <c r="V161" s="348"/>
      <c r="W161" s="349"/>
      <c r="X161" s="56"/>
      <c r="Y161" s="146">
        <f t="shared" si="33"/>
        <v>0</v>
      </c>
      <c r="Z161" s="146">
        <f>IF('1043Ef Décompte'!D165="",0,1)</f>
        <v>0</v>
      </c>
      <c r="AA161" s="147" t="e">
        <f t="shared" si="34"/>
        <v>#VALUE!</v>
      </c>
      <c r="AB161" s="147">
        <f t="shared" si="35"/>
        <v>0</v>
      </c>
      <c r="AC161" s="148" t="str">
        <f t="shared" si="36"/>
        <v/>
      </c>
      <c r="AD161" s="147" t="str">
        <f t="shared" si="41"/>
        <v/>
      </c>
      <c r="AE161" s="147" t="str">
        <f t="shared" si="42"/>
        <v/>
      </c>
      <c r="AF161" s="147" t="str">
        <f t="shared" si="37"/>
        <v/>
      </c>
      <c r="AG161" s="147" t="str">
        <f t="shared" si="38"/>
        <v/>
      </c>
      <c r="AH161" s="149" t="str">
        <f t="shared" si="43"/>
        <v/>
      </c>
      <c r="AI161" s="150" t="str">
        <f t="shared" si="39"/>
        <v/>
      </c>
      <c r="AJ161" s="149" t="str">
        <f t="shared" si="44"/>
        <v/>
      </c>
      <c r="AK161" s="149" t="str">
        <f>IF(AH161&lt;AI161,Übersetzungstexte!A$184,"")</f>
        <v/>
      </c>
      <c r="AL161" s="150" t="str">
        <f t="shared" si="40"/>
        <v/>
      </c>
      <c r="AM161" s="151"/>
    </row>
    <row r="162" spans="1:39" s="152" customFormat="1" ht="16.95" customHeight="1">
      <c r="A162" s="71"/>
      <c r="B162" s="464"/>
      <c r="C162" s="465"/>
      <c r="D162" s="466"/>
      <c r="E162" s="454"/>
      <c r="F162" s="155"/>
      <c r="G162" s="153"/>
      <c r="H162" s="252"/>
      <c r="I162" s="245"/>
      <c r="J162" s="250"/>
      <c r="K162" s="245"/>
      <c r="L162" s="247"/>
      <c r="M162" s="155" t="str">
        <f>IF(A162="","",'1043Af Demande'!$B$23)</f>
        <v/>
      </c>
      <c r="N162" s="153"/>
      <c r="O162" s="154"/>
      <c r="P162" s="153"/>
      <c r="Q162" s="154"/>
      <c r="R162" s="153"/>
      <c r="S162" s="245"/>
      <c r="T162" s="247"/>
      <c r="U162" s="347"/>
      <c r="V162" s="348"/>
      <c r="W162" s="349"/>
      <c r="X162" s="56"/>
      <c r="Y162" s="146">
        <f t="shared" si="33"/>
        <v>0</v>
      </c>
      <c r="Z162" s="146">
        <f>IF('1043Ef Décompte'!D166="",0,1)</f>
        <v>0</v>
      </c>
      <c r="AA162" s="147" t="e">
        <f t="shared" si="34"/>
        <v>#VALUE!</v>
      </c>
      <c r="AB162" s="147">
        <f t="shared" si="35"/>
        <v>0</v>
      </c>
      <c r="AC162" s="148" t="str">
        <f t="shared" si="36"/>
        <v/>
      </c>
      <c r="AD162" s="147" t="str">
        <f t="shared" si="41"/>
        <v/>
      </c>
      <c r="AE162" s="147" t="str">
        <f t="shared" si="42"/>
        <v/>
      </c>
      <c r="AF162" s="147" t="str">
        <f t="shared" si="37"/>
        <v/>
      </c>
      <c r="AG162" s="147" t="str">
        <f t="shared" si="38"/>
        <v/>
      </c>
      <c r="AH162" s="149" t="str">
        <f t="shared" si="43"/>
        <v/>
      </c>
      <c r="AI162" s="150" t="str">
        <f t="shared" si="39"/>
        <v/>
      </c>
      <c r="AJ162" s="149" t="str">
        <f t="shared" si="44"/>
        <v/>
      </c>
      <c r="AK162" s="149" t="str">
        <f>IF(AH162&lt;AI162,Übersetzungstexte!A$184,"")</f>
        <v/>
      </c>
      <c r="AL162" s="150" t="str">
        <f t="shared" si="40"/>
        <v/>
      </c>
      <c r="AM162" s="151"/>
    </row>
    <row r="163" spans="1:39" s="152" customFormat="1" ht="16.95" customHeight="1">
      <c r="A163" s="71"/>
      <c r="B163" s="464"/>
      <c r="C163" s="465"/>
      <c r="D163" s="466"/>
      <c r="E163" s="454"/>
      <c r="F163" s="155"/>
      <c r="G163" s="153"/>
      <c r="H163" s="252"/>
      <c r="I163" s="245"/>
      <c r="J163" s="250"/>
      <c r="K163" s="245"/>
      <c r="L163" s="247"/>
      <c r="M163" s="155" t="str">
        <f>IF(A163="","",'1043Af Demande'!$B$23)</f>
        <v/>
      </c>
      <c r="N163" s="153"/>
      <c r="O163" s="154"/>
      <c r="P163" s="153"/>
      <c r="Q163" s="154"/>
      <c r="R163" s="153"/>
      <c r="S163" s="245"/>
      <c r="T163" s="247"/>
      <c r="U163" s="347"/>
      <c r="V163" s="348"/>
      <c r="W163" s="349"/>
      <c r="X163" s="56"/>
      <c r="Y163" s="146">
        <f t="shared" si="33"/>
        <v>0</v>
      </c>
      <c r="Z163" s="146">
        <f>IF('1043Ef Décompte'!D167="",0,1)</f>
        <v>0</v>
      </c>
      <c r="AA163" s="147" t="e">
        <f t="shared" si="34"/>
        <v>#VALUE!</v>
      </c>
      <c r="AB163" s="147">
        <f t="shared" si="35"/>
        <v>0</v>
      </c>
      <c r="AC163" s="148" t="str">
        <f t="shared" si="36"/>
        <v/>
      </c>
      <c r="AD163" s="147" t="str">
        <f t="shared" si="41"/>
        <v/>
      </c>
      <c r="AE163" s="147" t="str">
        <f t="shared" si="42"/>
        <v/>
      </c>
      <c r="AF163" s="147" t="str">
        <f t="shared" si="37"/>
        <v/>
      </c>
      <c r="AG163" s="147" t="str">
        <f t="shared" si="38"/>
        <v/>
      </c>
      <c r="AH163" s="149" t="str">
        <f t="shared" si="43"/>
        <v/>
      </c>
      <c r="AI163" s="150" t="str">
        <f t="shared" si="39"/>
        <v/>
      </c>
      <c r="AJ163" s="149" t="str">
        <f t="shared" si="44"/>
        <v/>
      </c>
      <c r="AK163" s="149" t="str">
        <f>IF(AH163&lt;AI163,Übersetzungstexte!A$184,"")</f>
        <v/>
      </c>
      <c r="AL163" s="150" t="str">
        <f t="shared" si="40"/>
        <v/>
      </c>
      <c r="AM163" s="151"/>
    </row>
    <row r="164" spans="1:39" s="152" customFormat="1" ht="16.95" customHeight="1">
      <c r="A164" s="71"/>
      <c r="B164" s="464"/>
      <c r="C164" s="465"/>
      <c r="D164" s="466"/>
      <c r="E164" s="454"/>
      <c r="F164" s="155"/>
      <c r="G164" s="153"/>
      <c r="H164" s="252"/>
      <c r="I164" s="245"/>
      <c r="J164" s="250"/>
      <c r="K164" s="245"/>
      <c r="L164" s="247"/>
      <c r="M164" s="155" t="str">
        <f>IF(A164="","",'1043Af Demande'!$B$23)</f>
        <v/>
      </c>
      <c r="N164" s="153"/>
      <c r="O164" s="154"/>
      <c r="P164" s="153"/>
      <c r="Q164" s="154"/>
      <c r="R164" s="153"/>
      <c r="S164" s="245"/>
      <c r="T164" s="247"/>
      <c r="U164" s="347"/>
      <c r="V164" s="348"/>
      <c r="W164" s="349"/>
      <c r="X164" s="56"/>
      <c r="Y164" s="146">
        <f t="shared" si="33"/>
        <v>0</v>
      </c>
      <c r="Z164" s="146">
        <f>IF('1043Ef Décompte'!D168="",0,1)</f>
        <v>0</v>
      </c>
      <c r="AA164" s="147" t="e">
        <f t="shared" si="34"/>
        <v>#VALUE!</v>
      </c>
      <c r="AB164" s="147">
        <f t="shared" si="35"/>
        <v>0</v>
      </c>
      <c r="AC164" s="148" t="str">
        <f t="shared" si="36"/>
        <v/>
      </c>
      <c r="AD164" s="147" t="str">
        <f t="shared" si="41"/>
        <v/>
      </c>
      <c r="AE164" s="147" t="str">
        <f t="shared" si="42"/>
        <v/>
      </c>
      <c r="AF164" s="147" t="str">
        <f t="shared" si="37"/>
        <v/>
      </c>
      <c r="AG164" s="147" t="str">
        <f t="shared" si="38"/>
        <v/>
      </c>
      <c r="AH164" s="149" t="str">
        <f t="shared" si="43"/>
        <v/>
      </c>
      <c r="AI164" s="150" t="str">
        <f t="shared" si="39"/>
        <v/>
      </c>
      <c r="AJ164" s="149" t="str">
        <f t="shared" si="44"/>
        <v/>
      </c>
      <c r="AK164" s="149" t="str">
        <f>IF(AH164&lt;AI164,Übersetzungstexte!A$184,"")</f>
        <v/>
      </c>
      <c r="AL164" s="150" t="str">
        <f t="shared" si="40"/>
        <v/>
      </c>
      <c r="AM164" s="151"/>
    </row>
    <row r="165" spans="1:39" s="152" customFormat="1" ht="16.95" customHeight="1">
      <c r="A165" s="71"/>
      <c r="B165" s="464"/>
      <c r="C165" s="465"/>
      <c r="D165" s="466"/>
      <c r="E165" s="454"/>
      <c r="F165" s="155"/>
      <c r="G165" s="153"/>
      <c r="H165" s="252"/>
      <c r="I165" s="245"/>
      <c r="J165" s="250"/>
      <c r="K165" s="245"/>
      <c r="L165" s="247"/>
      <c r="M165" s="155" t="str">
        <f>IF(A165="","",'1043Af Demande'!$B$23)</f>
        <v/>
      </c>
      <c r="N165" s="153"/>
      <c r="O165" s="154"/>
      <c r="P165" s="153"/>
      <c r="Q165" s="154"/>
      <c r="R165" s="153"/>
      <c r="S165" s="245"/>
      <c r="T165" s="247"/>
      <c r="U165" s="347"/>
      <c r="V165" s="348"/>
      <c r="W165" s="349"/>
      <c r="X165" s="56"/>
      <c r="Y165" s="146">
        <f t="shared" si="33"/>
        <v>0</v>
      </c>
      <c r="Z165" s="146">
        <f>IF('1043Ef Décompte'!D169="",0,1)</f>
        <v>0</v>
      </c>
      <c r="AA165" s="147" t="e">
        <f t="shared" si="34"/>
        <v>#VALUE!</v>
      </c>
      <c r="AB165" s="147">
        <f t="shared" si="35"/>
        <v>0</v>
      </c>
      <c r="AC165" s="148" t="str">
        <f t="shared" si="36"/>
        <v/>
      </c>
      <c r="AD165" s="147" t="str">
        <f t="shared" si="41"/>
        <v/>
      </c>
      <c r="AE165" s="147" t="str">
        <f t="shared" si="42"/>
        <v/>
      </c>
      <c r="AF165" s="147" t="str">
        <f t="shared" si="37"/>
        <v/>
      </c>
      <c r="AG165" s="147" t="str">
        <f t="shared" si="38"/>
        <v/>
      </c>
      <c r="AH165" s="149" t="str">
        <f t="shared" si="43"/>
        <v/>
      </c>
      <c r="AI165" s="150" t="str">
        <f t="shared" si="39"/>
        <v/>
      </c>
      <c r="AJ165" s="149" t="str">
        <f t="shared" si="44"/>
        <v/>
      </c>
      <c r="AK165" s="149" t="str">
        <f>IF(AH165&lt;AI165,Übersetzungstexte!A$184,"")</f>
        <v/>
      </c>
      <c r="AL165" s="150" t="str">
        <f t="shared" si="40"/>
        <v/>
      </c>
      <c r="AM165" s="151"/>
    </row>
    <row r="166" spans="1:39" s="152" customFormat="1" ht="16.95" customHeight="1">
      <c r="A166" s="71"/>
      <c r="B166" s="464"/>
      <c r="C166" s="465"/>
      <c r="D166" s="466"/>
      <c r="E166" s="454"/>
      <c r="F166" s="155"/>
      <c r="G166" s="153"/>
      <c r="H166" s="252"/>
      <c r="I166" s="245"/>
      <c r="J166" s="250"/>
      <c r="K166" s="245"/>
      <c r="L166" s="247"/>
      <c r="M166" s="155" t="str">
        <f>IF(A166="","",'1043Af Demande'!$B$23)</f>
        <v/>
      </c>
      <c r="N166" s="153"/>
      <c r="O166" s="154"/>
      <c r="P166" s="153"/>
      <c r="Q166" s="154"/>
      <c r="R166" s="153"/>
      <c r="S166" s="245"/>
      <c r="T166" s="247"/>
      <c r="U166" s="347"/>
      <c r="V166" s="348"/>
      <c r="W166" s="349"/>
      <c r="X166" s="56"/>
      <c r="Y166" s="146">
        <f t="shared" si="33"/>
        <v>0</v>
      </c>
      <c r="Z166" s="146">
        <f>IF('1043Ef Décompte'!D170="",0,1)</f>
        <v>0</v>
      </c>
      <c r="AA166" s="147" t="e">
        <f t="shared" si="34"/>
        <v>#VALUE!</v>
      </c>
      <c r="AB166" s="147">
        <f t="shared" si="35"/>
        <v>0</v>
      </c>
      <c r="AC166" s="148" t="str">
        <f t="shared" si="36"/>
        <v/>
      </c>
      <c r="AD166" s="147" t="str">
        <f t="shared" si="41"/>
        <v/>
      </c>
      <c r="AE166" s="147" t="str">
        <f t="shared" si="42"/>
        <v/>
      </c>
      <c r="AF166" s="147" t="str">
        <f t="shared" si="37"/>
        <v/>
      </c>
      <c r="AG166" s="147" t="str">
        <f t="shared" si="38"/>
        <v/>
      </c>
      <c r="AH166" s="149" t="str">
        <f t="shared" si="43"/>
        <v/>
      </c>
      <c r="AI166" s="150" t="str">
        <f t="shared" si="39"/>
        <v/>
      </c>
      <c r="AJ166" s="149" t="str">
        <f t="shared" si="44"/>
        <v/>
      </c>
      <c r="AK166" s="149" t="str">
        <f>IF(AH166&lt;AI166,Übersetzungstexte!A$184,"")</f>
        <v/>
      </c>
      <c r="AL166" s="150" t="str">
        <f t="shared" si="40"/>
        <v/>
      </c>
      <c r="AM166" s="151"/>
    </row>
    <row r="167" spans="1:39" s="152" customFormat="1" ht="16.95" customHeight="1">
      <c r="A167" s="71"/>
      <c r="B167" s="464"/>
      <c r="C167" s="465"/>
      <c r="D167" s="466"/>
      <c r="E167" s="454"/>
      <c r="F167" s="155"/>
      <c r="G167" s="153"/>
      <c r="H167" s="252"/>
      <c r="I167" s="245"/>
      <c r="J167" s="250"/>
      <c r="K167" s="245"/>
      <c r="L167" s="247"/>
      <c r="M167" s="155" t="str">
        <f>IF(A167="","",'1043Af Demande'!$B$23)</f>
        <v/>
      </c>
      <c r="N167" s="153"/>
      <c r="O167" s="154"/>
      <c r="P167" s="153"/>
      <c r="Q167" s="154"/>
      <c r="R167" s="153"/>
      <c r="S167" s="245"/>
      <c r="T167" s="247"/>
      <c r="U167" s="347"/>
      <c r="V167" s="348"/>
      <c r="W167" s="349"/>
      <c r="X167" s="56"/>
      <c r="Y167" s="146">
        <f t="shared" si="33"/>
        <v>0</v>
      </c>
      <c r="Z167" s="146">
        <f>IF('1043Ef Décompte'!D171="",0,1)</f>
        <v>0</v>
      </c>
      <c r="AA167" s="147" t="e">
        <f t="shared" si="34"/>
        <v>#VALUE!</v>
      </c>
      <c r="AB167" s="147">
        <f t="shared" si="35"/>
        <v>0</v>
      </c>
      <c r="AC167" s="148" t="str">
        <f t="shared" si="36"/>
        <v/>
      </c>
      <c r="AD167" s="147" t="str">
        <f t="shared" si="41"/>
        <v/>
      </c>
      <c r="AE167" s="147" t="str">
        <f t="shared" si="42"/>
        <v/>
      </c>
      <c r="AF167" s="147" t="str">
        <f t="shared" si="37"/>
        <v/>
      </c>
      <c r="AG167" s="147" t="str">
        <f t="shared" si="38"/>
        <v/>
      </c>
      <c r="AH167" s="149" t="str">
        <f t="shared" si="43"/>
        <v/>
      </c>
      <c r="AI167" s="150" t="str">
        <f t="shared" si="39"/>
        <v/>
      </c>
      <c r="AJ167" s="149" t="str">
        <f t="shared" si="44"/>
        <v/>
      </c>
      <c r="AK167" s="149" t="str">
        <f>IF(AH167&lt;AI167,Übersetzungstexte!A$184,"")</f>
        <v/>
      </c>
      <c r="AL167" s="150" t="str">
        <f t="shared" si="40"/>
        <v/>
      </c>
      <c r="AM167" s="151"/>
    </row>
    <row r="168" spans="1:39" s="152" customFormat="1" ht="16.95" customHeight="1">
      <c r="A168" s="71"/>
      <c r="B168" s="464"/>
      <c r="C168" s="465"/>
      <c r="D168" s="466"/>
      <c r="E168" s="454"/>
      <c r="F168" s="155"/>
      <c r="G168" s="153"/>
      <c r="H168" s="252"/>
      <c r="I168" s="245"/>
      <c r="J168" s="250"/>
      <c r="K168" s="245"/>
      <c r="L168" s="247"/>
      <c r="M168" s="155" t="str">
        <f>IF(A168="","",'1043Af Demande'!$B$23)</f>
        <v/>
      </c>
      <c r="N168" s="153"/>
      <c r="O168" s="154"/>
      <c r="P168" s="153"/>
      <c r="Q168" s="154"/>
      <c r="R168" s="153"/>
      <c r="S168" s="245"/>
      <c r="T168" s="247"/>
      <c r="U168" s="347"/>
      <c r="V168" s="348"/>
      <c r="W168" s="349"/>
      <c r="X168" s="56"/>
      <c r="Y168" s="146">
        <f t="shared" si="33"/>
        <v>0</v>
      </c>
      <c r="Z168" s="146">
        <f>IF('1043Ef Décompte'!D172="",0,1)</f>
        <v>0</v>
      </c>
      <c r="AA168" s="147" t="e">
        <f t="shared" si="34"/>
        <v>#VALUE!</v>
      </c>
      <c r="AB168" s="147">
        <f t="shared" si="35"/>
        <v>0</v>
      </c>
      <c r="AC168" s="148" t="str">
        <f t="shared" si="36"/>
        <v/>
      </c>
      <c r="AD168" s="147" t="str">
        <f t="shared" si="41"/>
        <v/>
      </c>
      <c r="AE168" s="147" t="str">
        <f t="shared" si="42"/>
        <v/>
      </c>
      <c r="AF168" s="147" t="str">
        <f t="shared" si="37"/>
        <v/>
      </c>
      <c r="AG168" s="147" t="str">
        <f t="shared" si="38"/>
        <v/>
      </c>
      <c r="AH168" s="149" t="str">
        <f t="shared" si="43"/>
        <v/>
      </c>
      <c r="AI168" s="150" t="str">
        <f t="shared" si="39"/>
        <v/>
      </c>
      <c r="AJ168" s="149" t="str">
        <f t="shared" si="44"/>
        <v/>
      </c>
      <c r="AK168" s="149" t="str">
        <f>IF(AH168&lt;AI168,Übersetzungstexte!A$184,"")</f>
        <v/>
      </c>
      <c r="AL168" s="150" t="str">
        <f t="shared" si="40"/>
        <v/>
      </c>
      <c r="AM168" s="151"/>
    </row>
    <row r="169" spans="1:39" s="152" customFormat="1" ht="16.95" customHeight="1">
      <c r="A169" s="71"/>
      <c r="B169" s="464"/>
      <c r="C169" s="465"/>
      <c r="D169" s="466"/>
      <c r="E169" s="454"/>
      <c r="F169" s="155"/>
      <c r="G169" s="153"/>
      <c r="H169" s="252"/>
      <c r="I169" s="245"/>
      <c r="J169" s="250"/>
      <c r="K169" s="245"/>
      <c r="L169" s="247"/>
      <c r="M169" s="155" t="str">
        <f>IF(A169="","",'1043Af Demande'!$B$23)</f>
        <v/>
      </c>
      <c r="N169" s="153"/>
      <c r="O169" s="154"/>
      <c r="P169" s="153"/>
      <c r="Q169" s="154"/>
      <c r="R169" s="153"/>
      <c r="S169" s="245"/>
      <c r="T169" s="247"/>
      <c r="U169" s="347"/>
      <c r="V169" s="348"/>
      <c r="W169" s="349"/>
      <c r="X169" s="56"/>
      <c r="Y169" s="146">
        <f t="shared" si="33"/>
        <v>0</v>
      </c>
      <c r="Z169" s="146">
        <f>IF('1043Ef Décompte'!D173="",0,1)</f>
        <v>0</v>
      </c>
      <c r="AA169" s="147" t="e">
        <f t="shared" si="34"/>
        <v>#VALUE!</v>
      </c>
      <c r="AB169" s="147">
        <f t="shared" si="35"/>
        <v>0</v>
      </c>
      <c r="AC169" s="148" t="str">
        <f t="shared" si="36"/>
        <v/>
      </c>
      <c r="AD169" s="147" t="str">
        <f t="shared" si="41"/>
        <v/>
      </c>
      <c r="AE169" s="147" t="str">
        <f t="shared" si="42"/>
        <v/>
      </c>
      <c r="AF169" s="147" t="str">
        <f t="shared" si="37"/>
        <v/>
      </c>
      <c r="AG169" s="147" t="str">
        <f t="shared" si="38"/>
        <v/>
      </c>
      <c r="AH169" s="149" t="str">
        <f t="shared" si="43"/>
        <v/>
      </c>
      <c r="AI169" s="150" t="str">
        <f t="shared" si="39"/>
        <v/>
      </c>
      <c r="AJ169" s="149" t="str">
        <f t="shared" si="44"/>
        <v/>
      </c>
      <c r="AK169" s="149" t="str">
        <f>IF(AH169&lt;AI169,Übersetzungstexte!A$184,"")</f>
        <v/>
      </c>
      <c r="AL169" s="150" t="str">
        <f t="shared" si="40"/>
        <v/>
      </c>
      <c r="AM169" s="151"/>
    </row>
    <row r="170" spans="1:39" s="152" customFormat="1" ht="16.95" customHeight="1">
      <c r="A170" s="71"/>
      <c r="B170" s="464"/>
      <c r="C170" s="465"/>
      <c r="D170" s="466"/>
      <c r="E170" s="454"/>
      <c r="F170" s="155"/>
      <c r="G170" s="153"/>
      <c r="H170" s="252"/>
      <c r="I170" s="245"/>
      <c r="J170" s="250"/>
      <c r="K170" s="245"/>
      <c r="L170" s="247"/>
      <c r="M170" s="155" t="str">
        <f>IF(A170="","",'1043Af Demande'!$B$23)</f>
        <v/>
      </c>
      <c r="N170" s="153"/>
      <c r="O170" s="154"/>
      <c r="P170" s="153"/>
      <c r="Q170" s="154"/>
      <c r="R170" s="153"/>
      <c r="S170" s="245"/>
      <c r="T170" s="247"/>
      <c r="U170" s="347"/>
      <c r="V170" s="348"/>
      <c r="W170" s="349"/>
      <c r="X170" s="56"/>
      <c r="Y170" s="146">
        <f t="shared" si="33"/>
        <v>0</v>
      </c>
      <c r="Z170" s="146">
        <f>IF('1043Ef Décompte'!D174="",0,1)</f>
        <v>0</v>
      </c>
      <c r="AA170" s="147" t="e">
        <f t="shared" si="34"/>
        <v>#VALUE!</v>
      </c>
      <c r="AB170" s="147">
        <f t="shared" si="35"/>
        <v>0</v>
      </c>
      <c r="AC170" s="148" t="str">
        <f t="shared" si="36"/>
        <v/>
      </c>
      <c r="AD170" s="147" t="str">
        <f t="shared" si="41"/>
        <v/>
      </c>
      <c r="AE170" s="147" t="str">
        <f t="shared" si="42"/>
        <v/>
      </c>
      <c r="AF170" s="147" t="str">
        <f t="shared" si="37"/>
        <v/>
      </c>
      <c r="AG170" s="147" t="str">
        <f t="shared" si="38"/>
        <v/>
      </c>
      <c r="AH170" s="149" t="str">
        <f t="shared" si="43"/>
        <v/>
      </c>
      <c r="AI170" s="150" t="str">
        <f t="shared" si="39"/>
        <v/>
      </c>
      <c r="AJ170" s="149" t="str">
        <f t="shared" si="44"/>
        <v/>
      </c>
      <c r="AK170" s="149" t="str">
        <f>IF(AH170&lt;AI170,Übersetzungstexte!A$184,"")</f>
        <v/>
      </c>
      <c r="AL170" s="150" t="str">
        <f t="shared" si="40"/>
        <v/>
      </c>
      <c r="AM170" s="151"/>
    </row>
    <row r="171" spans="1:39" s="152" customFormat="1" ht="16.95" customHeight="1">
      <c r="A171" s="71"/>
      <c r="B171" s="464"/>
      <c r="C171" s="465"/>
      <c r="D171" s="466"/>
      <c r="E171" s="454"/>
      <c r="F171" s="155"/>
      <c r="G171" s="153"/>
      <c r="H171" s="252"/>
      <c r="I171" s="245"/>
      <c r="J171" s="250"/>
      <c r="K171" s="245"/>
      <c r="L171" s="247"/>
      <c r="M171" s="155" t="str">
        <f>IF(A171="","",'1043Af Demande'!$B$23)</f>
        <v/>
      </c>
      <c r="N171" s="153"/>
      <c r="O171" s="154"/>
      <c r="P171" s="153"/>
      <c r="Q171" s="154"/>
      <c r="R171" s="153"/>
      <c r="S171" s="245"/>
      <c r="T171" s="247"/>
      <c r="U171" s="347"/>
      <c r="V171" s="348"/>
      <c r="W171" s="349"/>
      <c r="X171" s="56"/>
      <c r="Y171" s="146">
        <f t="shared" si="33"/>
        <v>0</v>
      </c>
      <c r="Z171" s="146">
        <f>IF('1043Ef Décompte'!D175="",0,1)</f>
        <v>0</v>
      </c>
      <c r="AA171" s="147" t="e">
        <f t="shared" si="34"/>
        <v>#VALUE!</v>
      </c>
      <c r="AB171" s="147">
        <f t="shared" si="35"/>
        <v>0</v>
      </c>
      <c r="AC171" s="148" t="str">
        <f t="shared" si="36"/>
        <v/>
      </c>
      <c r="AD171" s="147" t="str">
        <f t="shared" si="41"/>
        <v/>
      </c>
      <c r="AE171" s="147" t="str">
        <f t="shared" si="42"/>
        <v/>
      </c>
      <c r="AF171" s="147" t="str">
        <f t="shared" si="37"/>
        <v/>
      </c>
      <c r="AG171" s="147" t="str">
        <f t="shared" si="38"/>
        <v/>
      </c>
      <c r="AH171" s="149" t="str">
        <f t="shared" si="43"/>
        <v/>
      </c>
      <c r="AI171" s="150" t="str">
        <f t="shared" si="39"/>
        <v/>
      </c>
      <c r="AJ171" s="149" t="str">
        <f t="shared" si="44"/>
        <v/>
      </c>
      <c r="AK171" s="149" t="str">
        <f>IF(AH171&lt;AI171,Übersetzungstexte!A$184,"")</f>
        <v/>
      </c>
      <c r="AL171" s="150" t="str">
        <f t="shared" si="40"/>
        <v/>
      </c>
      <c r="AM171" s="151"/>
    </row>
    <row r="172" spans="1:39" s="152" customFormat="1" ht="16.95" customHeight="1">
      <c r="A172" s="71"/>
      <c r="B172" s="464"/>
      <c r="C172" s="465"/>
      <c r="D172" s="466"/>
      <c r="E172" s="454"/>
      <c r="F172" s="155"/>
      <c r="G172" s="153"/>
      <c r="H172" s="252"/>
      <c r="I172" s="245"/>
      <c r="J172" s="250"/>
      <c r="K172" s="245"/>
      <c r="L172" s="247"/>
      <c r="M172" s="155" t="str">
        <f>IF(A172="","",'1043Af Demande'!$B$23)</f>
        <v/>
      </c>
      <c r="N172" s="153"/>
      <c r="O172" s="154"/>
      <c r="P172" s="153"/>
      <c r="Q172" s="154"/>
      <c r="R172" s="153"/>
      <c r="S172" s="245"/>
      <c r="T172" s="247"/>
      <c r="U172" s="347"/>
      <c r="V172" s="348"/>
      <c r="W172" s="349"/>
      <c r="X172" s="56"/>
      <c r="Y172" s="146">
        <f t="shared" si="33"/>
        <v>0</v>
      </c>
      <c r="Z172" s="146">
        <f>IF('1043Ef Décompte'!D176="",0,1)</f>
        <v>0</v>
      </c>
      <c r="AA172" s="147" t="e">
        <f t="shared" si="34"/>
        <v>#VALUE!</v>
      </c>
      <c r="AB172" s="147">
        <f t="shared" si="35"/>
        <v>0</v>
      </c>
      <c r="AC172" s="148" t="str">
        <f t="shared" si="36"/>
        <v/>
      </c>
      <c r="AD172" s="147" t="str">
        <f t="shared" si="41"/>
        <v/>
      </c>
      <c r="AE172" s="147" t="str">
        <f t="shared" si="42"/>
        <v/>
      </c>
      <c r="AF172" s="147" t="str">
        <f t="shared" si="37"/>
        <v/>
      </c>
      <c r="AG172" s="147" t="str">
        <f t="shared" si="38"/>
        <v/>
      </c>
      <c r="AH172" s="149" t="str">
        <f t="shared" si="43"/>
        <v/>
      </c>
      <c r="AI172" s="150" t="str">
        <f t="shared" si="39"/>
        <v/>
      </c>
      <c r="AJ172" s="149" t="str">
        <f t="shared" si="44"/>
        <v/>
      </c>
      <c r="AK172" s="149" t="str">
        <f>IF(AH172&lt;AI172,Übersetzungstexte!A$184,"")</f>
        <v/>
      </c>
      <c r="AL172" s="150" t="str">
        <f t="shared" si="40"/>
        <v/>
      </c>
      <c r="AM172" s="151"/>
    </row>
    <row r="173" spans="1:39" s="152" customFormat="1" ht="16.95" customHeight="1">
      <c r="A173" s="71"/>
      <c r="B173" s="464"/>
      <c r="C173" s="465"/>
      <c r="D173" s="466"/>
      <c r="E173" s="454"/>
      <c r="F173" s="155"/>
      <c r="G173" s="153"/>
      <c r="H173" s="252"/>
      <c r="I173" s="245"/>
      <c r="J173" s="250"/>
      <c r="K173" s="245"/>
      <c r="L173" s="247"/>
      <c r="M173" s="155" t="str">
        <f>IF(A173="","",'1043Af Demande'!$B$23)</f>
        <v/>
      </c>
      <c r="N173" s="153"/>
      <c r="O173" s="154"/>
      <c r="P173" s="153"/>
      <c r="Q173" s="154"/>
      <c r="R173" s="153"/>
      <c r="S173" s="245"/>
      <c r="T173" s="247"/>
      <c r="U173" s="347"/>
      <c r="V173" s="348"/>
      <c r="W173" s="349"/>
      <c r="X173" s="56"/>
      <c r="Y173" s="146">
        <f t="shared" si="33"/>
        <v>0</v>
      </c>
      <c r="Z173" s="146">
        <f>IF('1043Ef Décompte'!D177="",0,1)</f>
        <v>0</v>
      </c>
      <c r="AA173" s="147" t="e">
        <f t="shared" si="34"/>
        <v>#VALUE!</v>
      </c>
      <c r="AB173" s="147">
        <f t="shared" si="35"/>
        <v>0</v>
      </c>
      <c r="AC173" s="148" t="str">
        <f t="shared" si="36"/>
        <v/>
      </c>
      <c r="AD173" s="147" t="str">
        <f t="shared" si="41"/>
        <v/>
      </c>
      <c r="AE173" s="147" t="str">
        <f t="shared" si="42"/>
        <v/>
      </c>
      <c r="AF173" s="147" t="str">
        <f t="shared" si="37"/>
        <v/>
      </c>
      <c r="AG173" s="147" t="str">
        <f t="shared" si="38"/>
        <v/>
      </c>
      <c r="AH173" s="149" t="str">
        <f t="shared" si="43"/>
        <v/>
      </c>
      <c r="AI173" s="150" t="str">
        <f t="shared" si="39"/>
        <v/>
      </c>
      <c r="AJ173" s="149" t="str">
        <f t="shared" si="44"/>
        <v/>
      </c>
      <c r="AK173" s="149" t="str">
        <f>IF(AH173&lt;AI173,Übersetzungstexte!A$184,"")</f>
        <v/>
      </c>
      <c r="AL173" s="150" t="str">
        <f t="shared" si="40"/>
        <v/>
      </c>
      <c r="AM173" s="151"/>
    </row>
    <row r="174" spans="1:39" s="152" customFormat="1" ht="16.95" customHeight="1">
      <c r="A174" s="71"/>
      <c r="B174" s="464"/>
      <c r="C174" s="465"/>
      <c r="D174" s="466"/>
      <c r="E174" s="454"/>
      <c r="F174" s="155"/>
      <c r="G174" s="153"/>
      <c r="H174" s="252"/>
      <c r="I174" s="245"/>
      <c r="J174" s="250"/>
      <c r="K174" s="245"/>
      <c r="L174" s="247"/>
      <c r="M174" s="155" t="str">
        <f>IF(A174="","",'1043Af Demande'!$B$23)</f>
        <v/>
      </c>
      <c r="N174" s="153"/>
      <c r="O174" s="154"/>
      <c r="P174" s="153"/>
      <c r="Q174" s="154"/>
      <c r="R174" s="153"/>
      <c r="S174" s="245"/>
      <c r="T174" s="247"/>
      <c r="U174" s="347"/>
      <c r="V174" s="348"/>
      <c r="W174" s="349"/>
      <c r="X174" s="56"/>
      <c r="Y174" s="146">
        <f t="shared" si="33"/>
        <v>0</v>
      </c>
      <c r="Z174" s="146">
        <f>IF('1043Ef Décompte'!D178="",0,1)</f>
        <v>0</v>
      </c>
      <c r="AA174" s="147" t="e">
        <f t="shared" si="34"/>
        <v>#VALUE!</v>
      </c>
      <c r="AB174" s="147">
        <f t="shared" si="35"/>
        <v>0</v>
      </c>
      <c r="AC174" s="148" t="str">
        <f t="shared" si="36"/>
        <v/>
      </c>
      <c r="AD174" s="147" t="str">
        <f t="shared" si="41"/>
        <v/>
      </c>
      <c r="AE174" s="147" t="str">
        <f t="shared" si="42"/>
        <v/>
      </c>
      <c r="AF174" s="147" t="str">
        <f t="shared" si="37"/>
        <v/>
      </c>
      <c r="AG174" s="147" t="str">
        <f t="shared" si="38"/>
        <v/>
      </c>
      <c r="AH174" s="149" t="str">
        <f t="shared" si="43"/>
        <v/>
      </c>
      <c r="AI174" s="150" t="str">
        <f t="shared" si="39"/>
        <v/>
      </c>
      <c r="AJ174" s="149" t="str">
        <f t="shared" si="44"/>
        <v/>
      </c>
      <c r="AK174" s="149" t="str">
        <f>IF(AH174&lt;AI174,Übersetzungstexte!A$184,"")</f>
        <v/>
      </c>
      <c r="AL174" s="150" t="str">
        <f t="shared" si="40"/>
        <v/>
      </c>
      <c r="AM174" s="151"/>
    </row>
    <row r="175" spans="1:39" s="152" customFormat="1" ht="16.95" customHeight="1">
      <c r="A175" s="71"/>
      <c r="B175" s="464"/>
      <c r="C175" s="465"/>
      <c r="D175" s="466"/>
      <c r="E175" s="454"/>
      <c r="F175" s="155"/>
      <c r="G175" s="153"/>
      <c r="H175" s="252"/>
      <c r="I175" s="245"/>
      <c r="J175" s="250"/>
      <c r="K175" s="245"/>
      <c r="L175" s="247"/>
      <c r="M175" s="155" t="str">
        <f>IF(A175="","",'1043Af Demande'!$B$23)</f>
        <v/>
      </c>
      <c r="N175" s="153"/>
      <c r="O175" s="154"/>
      <c r="P175" s="153"/>
      <c r="Q175" s="154"/>
      <c r="R175" s="153"/>
      <c r="S175" s="245"/>
      <c r="T175" s="247"/>
      <c r="U175" s="347"/>
      <c r="V175" s="348"/>
      <c r="W175" s="349"/>
      <c r="X175" s="56"/>
      <c r="Y175" s="146">
        <f t="shared" si="33"/>
        <v>0</v>
      </c>
      <c r="Z175" s="146">
        <f>IF('1043Ef Décompte'!D179="",0,1)</f>
        <v>0</v>
      </c>
      <c r="AA175" s="147" t="e">
        <f t="shared" si="34"/>
        <v>#VALUE!</v>
      </c>
      <c r="AB175" s="147">
        <f t="shared" si="35"/>
        <v>0</v>
      </c>
      <c r="AC175" s="148" t="str">
        <f t="shared" si="36"/>
        <v/>
      </c>
      <c r="AD175" s="147" t="str">
        <f t="shared" si="41"/>
        <v/>
      </c>
      <c r="AE175" s="147" t="str">
        <f t="shared" si="42"/>
        <v/>
      </c>
      <c r="AF175" s="147" t="str">
        <f t="shared" si="37"/>
        <v/>
      </c>
      <c r="AG175" s="147" t="str">
        <f t="shared" si="38"/>
        <v/>
      </c>
      <c r="AH175" s="149" t="str">
        <f t="shared" si="43"/>
        <v/>
      </c>
      <c r="AI175" s="150" t="str">
        <f t="shared" si="39"/>
        <v/>
      </c>
      <c r="AJ175" s="149" t="str">
        <f t="shared" si="44"/>
        <v/>
      </c>
      <c r="AK175" s="149" t="str">
        <f>IF(AH175&lt;AI175,Übersetzungstexte!A$184,"")</f>
        <v/>
      </c>
      <c r="AL175" s="150" t="str">
        <f t="shared" si="40"/>
        <v/>
      </c>
      <c r="AM175" s="151"/>
    </row>
    <row r="176" spans="1:39" s="152" customFormat="1" ht="16.95" customHeight="1">
      <c r="A176" s="71"/>
      <c r="B176" s="464"/>
      <c r="C176" s="465"/>
      <c r="D176" s="466"/>
      <c r="E176" s="454"/>
      <c r="F176" s="155"/>
      <c r="G176" s="153"/>
      <c r="H176" s="252"/>
      <c r="I176" s="245"/>
      <c r="J176" s="250"/>
      <c r="K176" s="245"/>
      <c r="L176" s="247"/>
      <c r="M176" s="155" t="str">
        <f>IF(A176="","",'1043Af Demande'!$B$23)</f>
        <v/>
      </c>
      <c r="N176" s="153"/>
      <c r="O176" s="154"/>
      <c r="P176" s="153"/>
      <c r="Q176" s="154"/>
      <c r="R176" s="153"/>
      <c r="S176" s="245"/>
      <c r="T176" s="247"/>
      <c r="U176" s="347"/>
      <c r="V176" s="348"/>
      <c r="W176" s="349"/>
      <c r="X176" s="56"/>
      <c r="Y176" s="146">
        <f t="shared" si="33"/>
        <v>0</v>
      </c>
      <c r="Z176" s="146">
        <f>IF('1043Ef Décompte'!D180="",0,1)</f>
        <v>0</v>
      </c>
      <c r="AA176" s="147" t="e">
        <f t="shared" si="34"/>
        <v>#VALUE!</v>
      </c>
      <c r="AB176" s="147">
        <f t="shared" si="35"/>
        <v>0</v>
      </c>
      <c r="AC176" s="148" t="str">
        <f t="shared" si="36"/>
        <v/>
      </c>
      <c r="AD176" s="147" t="str">
        <f t="shared" si="41"/>
        <v/>
      </c>
      <c r="AE176" s="147" t="str">
        <f t="shared" si="42"/>
        <v/>
      </c>
      <c r="AF176" s="147" t="str">
        <f t="shared" si="37"/>
        <v/>
      </c>
      <c r="AG176" s="147" t="str">
        <f t="shared" si="38"/>
        <v/>
      </c>
      <c r="AH176" s="149" t="str">
        <f t="shared" si="43"/>
        <v/>
      </c>
      <c r="AI176" s="150" t="str">
        <f t="shared" si="39"/>
        <v/>
      </c>
      <c r="AJ176" s="149" t="str">
        <f t="shared" si="44"/>
        <v/>
      </c>
      <c r="AK176" s="149" t="str">
        <f>IF(AH176&lt;AI176,Übersetzungstexte!A$184,"")</f>
        <v/>
      </c>
      <c r="AL176" s="150" t="str">
        <f t="shared" si="40"/>
        <v/>
      </c>
      <c r="AM176" s="151"/>
    </row>
    <row r="177" spans="1:39" s="152" customFormat="1" ht="16.95" customHeight="1">
      <c r="A177" s="71"/>
      <c r="B177" s="464"/>
      <c r="C177" s="465"/>
      <c r="D177" s="466"/>
      <c r="E177" s="454"/>
      <c r="F177" s="155"/>
      <c r="G177" s="153"/>
      <c r="H177" s="252"/>
      <c r="I177" s="245"/>
      <c r="J177" s="250"/>
      <c r="K177" s="245"/>
      <c r="L177" s="247"/>
      <c r="M177" s="155" t="str">
        <f>IF(A177="","",'1043Af Demande'!$B$23)</f>
        <v/>
      </c>
      <c r="N177" s="153"/>
      <c r="O177" s="154"/>
      <c r="P177" s="153"/>
      <c r="Q177" s="154"/>
      <c r="R177" s="153"/>
      <c r="S177" s="245"/>
      <c r="T177" s="247"/>
      <c r="U177" s="347"/>
      <c r="V177" s="348"/>
      <c r="W177" s="349"/>
      <c r="X177" s="56"/>
      <c r="Y177" s="146">
        <f t="shared" si="33"/>
        <v>0</v>
      </c>
      <c r="Z177" s="146">
        <f>IF('1043Ef Décompte'!D181="",0,1)</f>
        <v>0</v>
      </c>
      <c r="AA177" s="147" t="e">
        <f t="shared" si="34"/>
        <v>#VALUE!</v>
      </c>
      <c r="AB177" s="147">
        <f t="shared" si="35"/>
        <v>0</v>
      </c>
      <c r="AC177" s="148" t="str">
        <f t="shared" si="36"/>
        <v/>
      </c>
      <c r="AD177" s="147" t="str">
        <f t="shared" si="41"/>
        <v/>
      </c>
      <c r="AE177" s="147" t="str">
        <f t="shared" si="42"/>
        <v/>
      </c>
      <c r="AF177" s="147" t="str">
        <f t="shared" si="37"/>
        <v/>
      </c>
      <c r="AG177" s="147" t="str">
        <f t="shared" si="38"/>
        <v/>
      </c>
      <c r="AH177" s="149" t="str">
        <f t="shared" si="43"/>
        <v/>
      </c>
      <c r="AI177" s="150" t="str">
        <f t="shared" si="39"/>
        <v/>
      </c>
      <c r="AJ177" s="149" t="str">
        <f t="shared" si="44"/>
        <v/>
      </c>
      <c r="AK177" s="149" t="str">
        <f>IF(AH177&lt;AI177,Übersetzungstexte!A$184,"")</f>
        <v/>
      </c>
      <c r="AL177" s="150" t="str">
        <f t="shared" si="40"/>
        <v/>
      </c>
      <c r="AM177" s="151"/>
    </row>
    <row r="178" spans="1:39" s="152" customFormat="1" ht="16.95" customHeight="1">
      <c r="A178" s="71"/>
      <c r="B178" s="464"/>
      <c r="C178" s="465"/>
      <c r="D178" s="466"/>
      <c r="E178" s="454"/>
      <c r="F178" s="155"/>
      <c r="G178" s="153"/>
      <c r="H178" s="252"/>
      <c r="I178" s="245"/>
      <c r="J178" s="250"/>
      <c r="K178" s="245"/>
      <c r="L178" s="247"/>
      <c r="M178" s="155" t="str">
        <f>IF(A178="","",'1043Af Demande'!$B$23)</f>
        <v/>
      </c>
      <c r="N178" s="153"/>
      <c r="O178" s="154"/>
      <c r="P178" s="153"/>
      <c r="Q178" s="154"/>
      <c r="R178" s="153"/>
      <c r="S178" s="245"/>
      <c r="T178" s="247"/>
      <c r="U178" s="347"/>
      <c r="V178" s="348"/>
      <c r="W178" s="349"/>
      <c r="X178" s="56"/>
      <c r="Y178" s="146">
        <f t="shared" si="33"/>
        <v>0</v>
      </c>
      <c r="Z178" s="146">
        <f>IF('1043Ef Décompte'!D182="",0,1)</f>
        <v>0</v>
      </c>
      <c r="AA178" s="147" t="e">
        <f t="shared" si="34"/>
        <v>#VALUE!</v>
      </c>
      <c r="AB178" s="147">
        <f t="shared" si="35"/>
        <v>0</v>
      </c>
      <c r="AC178" s="148" t="str">
        <f t="shared" si="36"/>
        <v/>
      </c>
      <c r="AD178" s="147" t="str">
        <f t="shared" si="41"/>
        <v/>
      </c>
      <c r="AE178" s="147" t="str">
        <f t="shared" si="42"/>
        <v/>
      </c>
      <c r="AF178" s="147" t="str">
        <f t="shared" si="37"/>
        <v/>
      </c>
      <c r="AG178" s="147" t="str">
        <f t="shared" si="38"/>
        <v/>
      </c>
      <c r="AH178" s="149" t="str">
        <f t="shared" si="43"/>
        <v/>
      </c>
      <c r="AI178" s="150" t="str">
        <f t="shared" si="39"/>
        <v/>
      </c>
      <c r="AJ178" s="149" t="str">
        <f t="shared" si="44"/>
        <v/>
      </c>
      <c r="AK178" s="149" t="str">
        <f>IF(AH178&lt;AI178,Übersetzungstexte!A$184,"")</f>
        <v/>
      </c>
      <c r="AL178" s="150" t="str">
        <f t="shared" si="40"/>
        <v/>
      </c>
      <c r="AM178" s="151"/>
    </row>
    <row r="179" spans="1:39" s="152" customFormat="1" ht="16.95" customHeight="1">
      <c r="A179" s="71"/>
      <c r="B179" s="464"/>
      <c r="C179" s="465"/>
      <c r="D179" s="466"/>
      <c r="E179" s="454"/>
      <c r="F179" s="155"/>
      <c r="G179" s="153"/>
      <c r="H179" s="252"/>
      <c r="I179" s="245"/>
      <c r="J179" s="250"/>
      <c r="K179" s="245"/>
      <c r="L179" s="247"/>
      <c r="M179" s="155" t="str">
        <f>IF(A179="","",'1043Af Demande'!$B$23)</f>
        <v/>
      </c>
      <c r="N179" s="153"/>
      <c r="O179" s="154"/>
      <c r="P179" s="153"/>
      <c r="Q179" s="154"/>
      <c r="R179" s="153"/>
      <c r="S179" s="245"/>
      <c r="T179" s="247"/>
      <c r="U179" s="347"/>
      <c r="V179" s="348"/>
      <c r="W179" s="349"/>
      <c r="X179" s="56"/>
      <c r="Y179" s="146">
        <f t="shared" si="33"/>
        <v>0</v>
      </c>
      <c r="Z179" s="146">
        <f>IF('1043Ef Décompte'!D183="",0,1)</f>
        <v>0</v>
      </c>
      <c r="AA179" s="147" t="e">
        <f t="shared" si="34"/>
        <v>#VALUE!</v>
      </c>
      <c r="AB179" s="147">
        <f t="shared" si="35"/>
        <v>0</v>
      </c>
      <c r="AC179" s="148" t="str">
        <f t="shared" si="36"/>
        <v/>
      </c>
      <c r="AD179" s="147" t="str">
        <f t="shared" si="41"/>
        <v/>
      </c>
      <c r="AE179" s="147" t="str">
        <f t="shared" si="42"/>
        <v/>
      </c>
      <c r="AF179" s="147" t="str">
        <f t="shared" si="37"/>
        <v/>
      </c>
      <c r="AG179" s="147" t="str">
        <f t="shared" si="38"/>
        <v/>
      </c>
      <c r="AH179" s="149" t="str">
        <f t="shared" si="43"/>
        <v/>
      </c>
      <c r="AI179" s="150" t="str">
        <f t="shared" si="39"/>
        <v/>
      </c>
      <c r="AJ179" s="149" t="str">
        <f t="shared" si="44"/>
        <v/>
      </c>
      <c r="AK179" s="149" t="str">
        <f>IF(AH179&lt;AI179,Übersetzungstexte!A$184,"")</f>
        <v/>
      </c>
      <c r="AL179" s="150" t="str">
        <f t="shared" si="40"/>
        <v/>
      </c>
      <c r="AM179" s="151"/>
    </row>
    <row r="180" spans="1:39" s="152" customFormat="1" ht="16.95" customHeight="1">
      <c r="A180" s="71"/>
      <c r="B180" s="464"/>
      <c r="C180" s="465"/>
      <c r="D180" s="466"/>
      <c r="E180" s="454"/>
      <c r="F180" s="155"/>
      <c r="G180" s="153"/>
      <c r="H180" s="252"/>
      <c r="I180" s="245"/>
      <c r="J180" s="250"/>
      <c r="K180" s="245"/>
      <c r="L180" s="247"/>
      <c r="M180" s="155" t="str">
        <f>IF(A180="","",'1043Af Demande'!$B$23)</f>
        <v/>
      </c>
      <c r="N180" s="153"/>
      <c r="O180" s="154"/>
      <c r="P180" s="153"/>
      <c r="Q180" s="154"/>
      <c r="R180" s="153"/>
      <c r="S180" s="245"/>
      <c r="T180" s="247"/>
      <c r="U180" s="347"/>
      <c r="V180" s="348"/>
      <c r="W180" s="349"/>
      <c r="X180" s="56"/>
      <c r="Y180" s="146">
        <f t="shared" si="33"/>
        <v>0</v>
      </c>
      <c r="Z180" s="146">
        <f>IF('1043Ef Décompte'!D184="",0,1)</f>
        <v>0</v>
      </c>
      <c r="AA180" s="147" t="e">
        <f t="shared" si="34"/>
        <v>#VALUE!</v>
      </c>
      <c r="AB180" s="147">
        <f t="shared" si="35"/>
        <v>0</v>
      </c>
      <c r="AC180" s="148" t="str">
        <f t="shared" si="36"/>
        <v/>
      </c>
      <c r="AD180" s="147" t="str">
        <f t="shared" si="41"/>
        <v/>
      </c>
      <c r="AE180" s="147" t="str">
        <f t="shared" si="42"/>
        <v/>
      </c>
      <c r="AF180" s="147" t="str">
        <f t="shared" si="37"/>
        <v/>
      </c>
      <c r="AG180" s="147" t="str">
        <f t="shared" si="38"/>
        <v/>
      </c>
      <c r="AH180" s="149" t="str">
        <f t="shared" si="43"/>
        <v/>
      </c>
      <c r="AI180" s="150" t="str">
        <f t="shared" si="39"/>
        <v/>
      </c>
      <c r="AJ180" s="149" t="str">
        <f t="shared" si="44"/>
        <v/>
      </c>
      <c r="AK180" s="149" t="str">
        <f>IF(AH180&lt;AI180,Übersetzungstexte!A$184,"")</f>
        <v/>
      </c>
      <c r="AL180" s="150" t="str">
        <f t="shared" si="40"/>
        <v/>
      </c>
      <c r="AM180" s="151"/>
    </row>
    <row r="181" spans="1:39" s="152" customFormat="1" ht="16.95" customHeight="1">
      <c r="A181" s="71"/>
      <c r="B181" s="464"/>
      <c r="C181" s="465"/>
      <c r="D181" s="466"/>
      <c r="E181" s="454"/>
      <c r="F181" s="155"/>
      <c r="G181" s="153"/>
      <c r="H181" s="252"/>
      <c r="I181" s="245"/>
      <c r="J181" s="250"/>
      <c r="K181" s="245"/>
      <c r="L181" s="247"/>
      <c r="M181" s="155" t="str">
        <f>IF(A181="","",'1043Af Demande'!$B$23)</f>
        <v/>
      </c>
      <c r="N181" s="153"/>
      <c r="O181" s="154"/>
      <c r="P181" s="153"/>
      <c r="Q181" s="154"/>
      <c r="R181" s="153"/>
      <c r="S181" s="245"/>
      <c r="T181" s="247"/>
      <c r="U181" s="347"/>
      <c r="V181" s="348"/>
      <c r="W181" s="349"/>
      <c r="X181" s="56"/>
      <c r="Y181" s="146">
        <f t="shared" si="33"/>
        <v>0</v>
      </c>
      <c r="Z181" s="146">
        <f>IF('1043Ef Décompte'!D185="",0,1)</f>
        <v>0</v>
      </c>
      <c r="AA181" s="147" t="e">
        <f t="shared" si="34"/>
        <v>#VALUE!</v>
      </c>
      <c r="AB181" s="147">
        <f t="shared" si="35"/>
        <v>0</v>
      </c>
      <c r="AC181" s="148" t="str">
        <f t="shared" si="36"/>
        <v/>
      </c>
      <c r="AD181" s="147" t="str">
        <f t="shared" si="41"/>
        <v/>
      </c>
      <c r="AE181" s="147" t="str">
        <f t="shared" si="42"/>
        <v/>
      </c>
      <c r="AF181" s="147" t="str">
        <f t="shared" si="37"/>
        <v/>
      </c>
      <c r="AG181" s="147" t="str">
        <f t="shared" si="38"/>
        <v/>
      </c>
      <c r="AH181" s="149" t="str">
        <f t="shared" si="43"/>
        <v/>
      </c>
      <c r="AI181" s="150" t="str">
        <f t="shared" si="39"/>
        <v/>
      </c>
      <c r="AJ181" s="149" t="str">
        <f t="shared" si="44"/>
        <v/>
      </c>
      <c r="AK181" s="149" t="str">
        <f>IF(AH181&lt;AI181,Übersetzungstexte!A$184,"")</f>
        <v/>
      </c>
      <c r="AL181" s="150" t="str">
        <f t="shared" si="40"/>
        <v/>
      </c>
      <c r="AM181" s="151"/>
    </row>
    <row r="182" spans="1:39" s="152" customFormat="1" ht="16.95" customHeight="1">
      <c r="A182" s="71"/>
      <c r="B182" s="464"/>
      <c r="C182" s="465"/>
      <c r="D182" s="466"/>
      <c r="E182" s="454"/>
      <c r="F182" s="155"/>
      <c r="G182" s="153"/>
      <c r="H182" s="252"/>
      <c r="I182" s="245"/>
      <c r="J182" s="250"/>
      <c r="K182" s="245"/>
      <c r="L182" s="247"/>
      <c r="M182" s="155" t="str">
        <f>IF(A182="","",'1043Af Demande'!$B$23)</f>
        <v/>
      </c>
      <c r="N182" s="153"/>
      <c r="O182" s="154"/>
      <c r="P182" s="153"/>
      <c r="Q182" s="154"/>
      <c r="R182" s="153"/>
      <c r="S182" s="245"/>
      <c r="T182" s="247"/>
      <c r="U182" s="347"/>
      <c r="V182" s="348"/>
      <c r="W182" s="349"/>
      <c r="X182" s="56"/>
      <c r="Y182" s="146">
        <f t="shared" si="33"/>
        <v>0</v>
      </c>
      <c r="Z182" s="146">
        <f>IF('1043Ef Décompte'!D186="",0,1)</f>
        <v>0</v>
      </c>
      <c r="AA182" s="147" t="e">
        <f t="shared" si="34"/>
        <v>#VALUE!</v>
      </c>
      <c r="AB182" s="147">
        <f t="shared" si="35"/>
        <v>0</v>
      </c>
      <c r="AC182" s="148" t="str">
        <f t="shared" si="36"/>
        <v/>
      </c>
      <c r="AD182" s="147" t="str">
        <f t="shared" si="41"/>
        <v/>
      </c>
      <c r="AE182" s="147" t="str">
        <f t="shared" si="42"/>
        <v/>
      </c>
      <c r="AF182" s="147" t="str">
        <f t="shared" si="37"/>
        <v/>
      </c>
      <c r="AG182" s="147" t="str">
        <f t="shared" si="38"/>
        <v/>
      </c>
      <c r="AH182" s="149" t="str">
        <f t="shared" si="43"/>
        <v/>
      </c>
      <c r="AI182" s="150" t="str">
        <f t="shared" si="39"/>
        <v/>
      </c>
      <c r="AJ182" s="149" t="str">
        <f t="shared" si="44"/>
        <v/>
      </c>
      <c r="AK182" s="149" t="str">
        <f>IF(AH182&lt;AI182,Übersetzungstexte!A$184,"")</f>
        <v/>
      </c>
      <c r="AL182" s="150" t="str">
        <f t="shared" si="40"/>
        <v/>
      </c>
      <c r="AM182" s="151"/>
    </row>
    <row r="183" spans="1:39" s="152" customFormat="1" ht="16.95" customHeight="1">
      <c r="A183" s="71"/>
      <c r="B183" s="464"/>
      <c r="C183" s="465"/>
      <c r="D183" s="466"/>
      <c r="E183" s="454"/>
      <c r="F183" s="155"/>
      <c r="G183" s="153"/>
      <c r="H183" s="252"/>
      <c r="I183" s="245"/>
      <c r="J183" s="250"/>
      <c r="K183" s="245"/>
      <c r="L183" s="247"/>
      <c r="M183" s="155" t="str">
        <f>IF(A183="","",'1043Af Demande'!$B$23)</f>
        <v/>
      </c>
      <c r="N183" s="153"/>
      <c r="O183" s="154"/>
      <c r="P183" s="153"/>
      <c r="Q183" s="154"/>
      <c r="R183" s="153"/>
      <c r="S183" s="245"/>
      <c r="T183" s="247"/>
      <c r="U183" s="347"/>
      <c r="V183" s="348"/>
      <c r="W183" s="349"/>
      <c r="X183" s="56"/>
      <c r="Y183" s="146">
        <f t="shared" si="33"/>
        <v>0</v>
      </c>
      <c r="Z183" s="146">
        <f>IF('1043Ef Décompte'!D187="",0,1)</f>
        <v>0</v>
      </c>
      <c r="AA183" s="147" t="e">
        <f t="shared" si="34"/>
        <v>#VALUE!</v>
      </c>
      <c r="AB183" s="147">
        <f t="shared" si="35"/>
        <v>0</v>
      </c>
      <c r="AC183" s="148" t="str">
        <f t="shared" si="36"/>
        <v/>
      </c>
      <c r="AD183" s="147" t="str">
        <f t="shared" si="41"/>
        <v/>
      </c>
      <c r="AE183" s="147" t="str">
        <f t="shared" si="42"/>
        <v/>
      </c>
      <c r="AF183" s="147" t="str">
        <f t="shared" si="37"/>
        <v/>
      </c>
      <c r="AG183" s="147" t="str">
        <f t="shared" si="38"/>
        <v/>
      </c>
      <c r="AH183" s="149" t="str">
        <f t="shared" si="43"/>
        <v/>
      </c>
      <c r="AI183" s="150" t="str">
        <f t="shared" si="39"/>
        <v/>
      </c>
      <c r="AJ183" s="149" t="str">
        <f t="shared" si="44"/>
        <v/>
      </c>
      <c r="AK183" s="149" t="str">
        <f>IF(AH183&lt;AI183,Übersetzungstexte!A$184,"")</f>
        <v/>
      </c>
      <c r="AL183" s="150" t="str">
        <f t="shared" si="40"/>
        <v/>
      </c>
      <c r="AM183" s="151"/>
    </row>
    <row r="184" spans="1:39" s="152" customFormat="1" ht="16.95" customHeight="1">
      <c r="A184" s="71"/>
      <c r="B184" s="464"/>
      <c r="C184" s="465"/>
      <c r="D184" s="466"/>
      <c r="E184" s="454"/>
      <c r="F184" s="155"/>
      <c r="G184" s="153"/>
      <c r="H184" s="252"/>
      <c r="I184" s="245"/>
      <c r="J184" s="250"/>
      <c r="K184" s="245"/>
      <c r="L184" s="247"/>
      <c r="M184" s="155" t="str">
        <f>IF(A184="","",'1043Af Demande'!$B$23)</f>
        <v/>
      </c>
      <c r="N184" s="153"/>
      <c r="O184" s="154"/>
      <c r="P184" s="153"/>
      <c r="Q184" s="154"/>
      <c r="R184" s="153"/>
      <c r="S184" s="245"/>
      <c r="T184" s="247"/>
      <c r="U184" s="347"/>
      <c r="V184" s="348"/>
      <c r="W184" s="349"/>
      <c r="X184" s="56"/>
      <c r="Y184" s="146">
        <f t="shared" si="33"/>
        <v>0</v>
      </c>
      <c r="Z184" s="146">
        <f>IF('1043Ef Décompte'!D188="",0,1)</f>
        <v>0</v>
      </c>
      <c r="AA184" s="147" t="e">
        <f t="shared" si="34"/>
        <v>#VALUE!</v>
      </c>
      <c r="AB184" s="147">
        <f t="shared" si="35"/>
        <v>0</v>
      </c>
      <c r="AC184" s="148" t="str">
        <f t="shared" si="36"/>
        <v/>
      </c>
      <c r="AD184" s="147" t="str">
        <f t="shared" si="41"/>
        <v/>
      </c>
      <c r="AE184" s="147" t="str">
        <f t="shared" si="42"/>
        <v/>
      </c>
      <c r="AF184" s="147" t="str">
        <f t="shared" si="37"/>
        <v/>
      </c>
      <c r="AG184" s="147" t="str">
        <f t="shared" si="38"/>
        <v/>
      </c>
      <c r="AH184" s="149" t="str">
        <f t="shared" si="43"/>
        <v/>
      </c>
      <c r="AI184" s="150" t="str">
        <f t="shared" si="39"/>
        <v/>
      </c>
      <c r="AJ184" s="149" t="str">
        <f t="shared" si="44"/>
        <v/>
      </c>
      <c r="AK184" s="149" t="str">
        <f>IF(AH184&lt;AI184,Übersetzungstexte!A$184,"")</f>
        <v/>
      </c>
      <c r="AL184" s="150" t="str">
        <f t="shared" si="40"/>
        <v/>
      </c>
      <c r="AM184" s="151"/>
    </row>
    <row r="185" spans="1:39" s="152" customFormat="1" ht="16.95" customHeight="1">
      <c r="A185" s="71"/>
      <c r="B185" s="464"/>
      <c r="C185" s="465"/>
      <c r="D185" s="466"/>
      <c r="E185" s="454"/>
      <c r="F185" s="155"/>
      <c r="G185" s="153"/>
      <c r="H185" s="252"/>
      <c r="I185" s="245"/>
      <c r="J185" s="250"/>
      <c r="K185" s="245"/>
      <c r="L185" s="247"/>
      <c r="M185" s="155" t="str">
        <f>IF(A185="","",'1043Af Demande'!$B$23)</f>
        <v/>
      </c>
      <c r="N185" s="153"/>
      <c r="O185" s="154"/>
      <c r="P185" s="153"/>
      <c r="Q185" s="154"/>
      <c r="R185" s="153"/>
      <c r="S185" s="245"/>
      <c r="T185" s="247"/>
      <c r="U185" s="347"/>
      <c r="V185" s="348"/>
      <c r="W185" s="349"/>
      <c r="X185" s="56"/>
      <c r="Y185" s="146">
        <f t="shared" si="33"/>
        <v>0</v>
      </c>
      <c r="Z185" s="146">
        <f>IF('1043Ef Décompte'!D189="",0,1)</f>
        <v>0</v>
      </c>
      <c r="AA185" s="147" t="e">
        <f t="shared" si="34"/>
        <v>#VALUE!</v>
      </c>
      <c r="AB185" s="147">
        <f t="shared" si="35"/>
        <v>0</v>
      </c>
      <c r="AC185" s="148" t="str">
        <f t="shared" si="36"/>
        <v/>
      </c>
      <c r="AD185" s="147" t="str">
        <f t="shared" si="41"/>
        <v/>
      </c>
      <c r="AE185" s="147" t="str">
        <f t="shared" si="42"/>
        <v/>
      </c>
      <c r="AF185" s="147" t="str">
        <f t="shared" si="37"/>
        <v/>
      </c>
      <c r="AG185" s="147" t="str">
        <f t="shared" si="38"/>
        <v/>
      </c>
      <c r="AH185" s="149" t="str">
        <f t="shared" si="43"/>
        <v/>
      </c>
      <c r="AI185" s="150" t="str">
        <f t="shared" si="39"/>
        <v/>
      </c>
      <c r="AJ185" s="149" t="str">
        <f t="shared" si="44"/>
        <v/>
      </c>
      <c r="AK185" s="149" t="str">
        <f>IF(AH185&lt;AI185,Übersetzungstexte!A$184,"")</f>
        <v/>
      </c>
      <c r="AL185" s="150" t="str">
        <f t="shared" si="40"/>
        <v/>
      </c>
      <c r="AM185" s="151"/>
    </row>
    <row r="186" spans="1:39" s="152" customFormat="1" ht="16.95" customHeight="1">
      <c r="A186" s="71"/>
      <c r="B186" s="464"/>
      <c r="C186" s="465"/>
      <c r="D186" s="466"/>
      <c r="E186" s="454"/>
      <c r="F186" s="155"/>
      <c r="G186" s="153"/>
      <c r="H186" s="252"/>
      <c r="I186" s="245"/>
      <c r="J186" s="250"/>
      <c r="K186" s="245"/>
      <c r="L186" s="247"/>
      <c r="M186" s="155" t="str">
        <f>IF(A186="","",'1043Af Demande'!$B$23)</f>
        <v/>
      </c>
      <c r="N186" s="153"/>
      <c r="O186" s="154"/>
      <c r="P186" s="153"/>
      <c r="Q186" s="154"/>
      <c r="R186" s="153"/>
      <c r="S186" s="245"/>
      <c r="T186" s="247"/>
      <c r="U186" s="347"/>
      <c r="V186" s="348"/>
      <c r="W186" s="349"/>
      <c r="X186" s="56"/>
      <c r="Y186" s="146">
        <f t="shared" si="33"/>
        <v>0</v>
      </c>
      <c r="Z186" s="146">
        <f>IF('1043Ef Décompte'!D190="",0,1)</f>
        <v>0</v>
      </c>
      <c r="AA186" s="147" t="e">
        <f t="shared" si="34"/>
        <v>#VALUE!</v>
      </c>
      <c r="AB186" s="147">
        <f t="shared" si="35"/>
        <v>0</v>
      </c>
      <c r="AC186" s="148" t="str">
        <f t="shared" si="36"/>
        <v/>
      </c>
      <c r="AD186" s="147" t="str">
        <f t="shared" si="41"/>
        <v/>
      </c>
      <c r="AE186" s="147" t="str">
        <f t="shared" si="42"/>
        <v/>
      </c>
      <c r="AF186" s="147" t="str">
        <f t="shared" si="37"/>
        <v/>
      </c>
      <c r="AG186" s="147" t="str">
        <f t="shared" si="38"/>
        <v/>
      </c>
      <c r="AH186" s="149" t="str">
        <f t="shared" si="43"/>
        <v/>
      </c>
      <c r="AI186" s="150" t="str">
        <f t="shared" si="39"/>
        <v/>
      </c>
      <c r="AJ186" s="149" t="str">
        <f t="shared" si="44"/>
        <v/>
      </c>
      <c r="AK186" s="149" t="str">
        <f>IF(AH186&lt;AI186,Übersetzungstexte!A$184,"")</f>
        <v/>
      </c>
      <c r="AL186" s="150" t="str">
        <f t="shared" si="40"/>
        <v/>
      </c>
      <c r="AM186" s="151"/>
    </row>
    <row r="187" spans="1:39" s="152" customFormat="1" ht="16.95" customHeight="1">
      <c r="A187" s="71"/>
      <c r="B187" s="464"/>
      <c r="C187" s="465"/>
      <c r="D187" s="466"/>
      <c r="E187" s="454"/>
      <c r="F187" s="155"/>
      <c r="G187" s="153"/>
      <c r="H187" s="252"/>
      <c r="I187" s="245"/>
      <c r="J187" s="250"/>
      <c r="K187" s="245"/>
      <c r="L187" s="247"/>
      <c r="M187" s="155" t="str">
        <f>IF(A187="","",'1043Af Demande'!$B$23)</f>
        <v/>
      </c>
      <c r="N187" s="153"/>
      <c r="O187" s="154"/>
      <c r="P187" s="153"/>
      <c r="Q187" s="154"/>
      <c r="R187" s="153"/>
      <c r="S187" s="245"/>
      <c r="T187" s="247"/>
      <c r="U187" s="347"/>
      <c r="V187" s="348"/>
      <c r="W187" s="349"/>
      <c r="X187" s="56"/>
      <c r="Y187" s="146">
        <f t="shared" si="33"/>
        <v>0</v>
      </c>
      <c r="Z187" s="146">
        <f>IF('1043Ef Décompte'!D191="",0,1)</f>
        <v>0</v>
      </c>
      <c r="AA187" s="147" t="e">
        <f t="shared" si="34"/>
        <v>#VALUE!</v>
      </c>
      <c r="AB187" s="147">
        <f t="shared" si="35"/>
        <v>0</v>
      </c>
      <c r="AC187" s="148" t="str">
        <f t="shared" si="36"/>
        <v/>
      </c>
      <c r="AD187" s="147" t="str">
        <f t="shared" si="41"/>
        <v/>
      </c>
      <c r="AE187" s="147" t="str">
        <f t="shared" si="42"/>
        <v/>
      </c>
      <c r="AF187" s="147" t="str">
        <f t="shared" si="37"/>
        <v/>
      </c>
      <c r="AG187" s="147" t="str">
        <f t="shared" si="38"/>
        <v/>
      </c>
      <c r="AH187" s="149" t="str">
        <f t="shared" si="43"/>
        <v/>
      </c>
      <c r="AI187" s="150" t="str">
        <f t="shared" si="39"/>
        <v/>
      </c>
      <c r="AJ187" s="149" t="str">
        <f t="shared" si="44"/>
        <v/>
      </c>
      <c r="AK187" s="149" t="str">
        <f>IF(AH187&lt;AI187,Übersetzungstexte!A$184,"")</f>
        <v/>
      </c>
      <c r="AL187" s="150" t="str">
        <f t="shared" si="40"/>
        <v/>
      </c>
      <c r="AM187" s="151"/>
    </row>
    <row r="188" spans="1:39" s="152" customFormat="1" ht="16.95" customHeight="1">
      <c r="A188" s="71"/>
      <c r="B188" s="464"/>
      <c r="C188" s="465"/>
      <c r="D188" s="466"/>
      <c r="E188" s="454"/>
      <c r="F188" s="155"/>
      <c r="G188" s="153"/>
      <c r="H188" s="252"/>
      <c r="I188" s="245"/>
      <c r="J188" s="250"/>
      <c r="K188" s="245"/>
      <c r="L188" s="247"/>
      <c r="M188" s="155" t="str">
        <f>IF(A188="","",'1043Af Demande'!$B$23)</f>
        <v/>
      </c>
      <c r="N188" s="153"/>
      <c r="O188" s="154"/>
      <c r="P188" s="153"/>
      <c r="Q188" s="154"/>
      <c r="R188" s="153"/>
      <c r="S188" s="245"/>
      <c r="T188" s="247"/>
      <c r="U188" s="347"/>
      <c r="V188" s="348"/>
      <c r="W188" s="349"/>
      <c r="X188" s="56"/>
      <c r="Y188" s="146">
        <f t="shared" si="33"/>
        <v>0</v>
      </c>
      <c r="Z188" s="146">
        <f>IF('1043Ef Décompte'!D192="",0,1)</f>
        <v>0</v>
      </c>
      <c r="AA188" s="147" t="e">
        <f t="shared" si="34"/>
        <v>#VALUE!</v>
      </c>
      <c r="AB188" s="147">
        <f t="shared" si="35"/>
        <v>0</v>
      </c>
      <c r="AC188" s="148" t="str">
        <f t="shared" si="36"/>
        <v/>
      </c>
      <c r="AD188" s="147" t="str">
        <f t="shared" si="41"/>
        <v/>
      </c>
      <c r="AE188" s="147" t="str">
        <f t="shared" si="42"/>
        <v/>
      </c>
      <c r="AF188" s="147" t="str">
        <f t="shared" si="37"/>
        <v/>
      </c>
      <c r="AG188" s="147" t="str">
        <f t="shared" si="38"/>
        <v/>
      </c>
      <c r="AH188" s="149" t="str">
        <f t="shared" si="43"/>
        <v/>
      </c>
      <c r="AI188" s="150" t="str">
        <f t="shared" si="39"/>
        <v/>
      </c>
      <c r="AJ188" s="149" t="str">
        <f t="shared" si="44"/>
        <v/>
      </c>
      <c r="AK188" s="149" t="str">
        <f>IF(AH188&lt;AI188,Übersetzungstexte!A$184,"")</f>
        <v/>
      </c>
      <c r="AL188" s="150" t="str">
        <f t="shared" si="40"/>
        <v/>
      </c>
      <c r="AM188" s="151"/>
    </row>
    <row r="189" spans="1:39" s="152" customFormat="1" ht="16.95" customHeight="1">
      <c r="A189" s="71"/>
      <c r="B189" s="464"/>
      <c r="C189" s="465"/>
      <c r="D189" s="466"/>
      <c r="E189" s="454"/>
      <c r="F189" s="155"/>
      <c r="G189" s="153"/>
      <c r="H189" s="252"/>
      <c r="I189" s="245"/>
      <c r="J189" s="250"/>
      <c r="K189" s="245"/>
      <c r="L189" s="247"/>
      <c r="M189" s="155" t="str">
        <f>IF(A189="","",'1043Af Demande'!$B$23)</f>
        <v/>
      </c>
      <c r="N189" s="153"/>
      <c r="O189" s="154"/>
      <c r="P189" s="153"/>
      <c r="Q189" s="154"/>
      <c r="R189" s="153"/>
      <c r="S189" s="245"/>
      <c r="T189" s="247"/>
      <c r="U189" s="347"/>
      <c r="V189" s="348"/>
      <c r="W189" s="349"/>
      <c r="X189" s="56"/>
      <c r="Y189" s="146">
        <f t="shared" si="33"/>
        <v>0</v>
      </c>
      <c r="Z189" s="146">
        <f>IF('1043Ef Décompte'!D193="",0,1)</f>
        <v>0</v>
      </c>
      <c r="AA189" s="147" t="e">
        <f t="shared" si="34"/>
        <v>#VALUE!</v>
      </c>
      <c r="AB189" s="147">
        <f t="shared" si="35"/>
        <v>0</v>
      </c>
      <c r="AC189" s="148" t="str">
        <f t="shared" si="36"/>
        <v/>
      </c>
      <c r="AD189" s="147" t="str">
        <f t="shared" si="41"/>
        <v/>
      </c>
      <c r="AE189" s="147" t="str">
        <f t="shared" si="42"/>
        <v/>
      </c>
      <c r="AF189" s="147" t="str">
        <f t="shared" si="37"/>
        <v/>
      </c>
      <c r="AG189" s="147" t="str">
        <f t="shared" si="38"/>
        <v/>
      </c>
      <c r="AH189" s="149" t="str">
        <f t="shared" si="43"/>
        <v/>
      </c>
      <c r="AI189" s="150" t="str">
        <f t="shared" si="39"/>
        <v/>
      </c>
      <c r="AJ189" s="149" t="str">
        <f t="shared" si="44"/>
        <v/>
      </c>
      <c r="AK189" s="149" t="str">
        <f>IF(AH189&lt;AI189,Übersetzungstexte!A$184,"")</f>
        <v/>
      </c>
      <c r="AL189" s="150" t="str">
        <f t="shared" si="40"/>
        <v/>
      </c>
      <c r="AM189" s="151"/>
    </row>
    <row r="190" spans="1:39" s="152" customFormat="1" ht="16.95" customHeight="1">
      <c r="A190" s="71"/>
      <c r="B190" s="464"/>
      <c r="C190" s="465"/>
      <c r="D190" s="466"/>
      <c r="E190" s="454"/>
      <c r="F190" s="155"/>
      <c r="G190" s="153"/>
      <c r="H190" s="252"/>
      <c r="I190" s="245"/>
      <c r="J190" s="250"/>
      <c r="K190" s="245"/>
      <c r="L190" s="247"/>
      <c r="M190" s="155" t="str">
        <f>IF(A190="","",'1043Af Demande'!$B$23)</f>
        <v/>
      </c>
      <c r="N190" s="153"/>
      <c r="O190" s="154"/>
      <c r="P190" s="153"/>
      <c r="Q190" s="154"/>
      <c r="R190" s="153"/>
      <c r="S190" s="245"/>
      <c r="T190" s="247"/>
      <c r="U190" s="347"/>
      <c r="V190" s="348"/>
      <c r="W190" s="349"/>
      <c r="X190" s="56"/>
      <c r="Y190" s="146">
        <f t="shared" si="33"/>
        <v>0</v>
      </c>
      <c r="Z190" s="146">
        <f>IF('1043Ef Décompte'!D194="",0,1)</f>
        <v>0</v>
      </c>
      <c r="AA190" s="147" t="e">
        <f t="shared" si="34"/>
        <v>#VALUE!</v>
      </c>
      <c r="AB190" s="147">
        <f t="shared" si="35"/>
        <v>0</v>
      </c>
      <c r="AC190" s="148" t="str">
        <f t="shared" si="36"/>
        <v/>
      </c>
      <c r="AD190" s="147" t="str">
        <f t="shared" si="41"/>
        <v/>
      </c>
      <c r="AE190" s="147" t="str">
        <f t="shared" si="42"/>
        <v/>
      </c>
      <c r="AF190" s="147" t="str">
        <f t="shared" si="37"/>
        <v/>
      </c>
      <c r="AG190" s="147" t="str">
        <f t="shared" si="38"/>
        <v/>
      </c>
      <c r="AH190" s="149" t="str">
        <f t="shared" si="43"/>
        <v/>
      </c>
      <c r="AI190" s="150" t="str">
        <f t="shared" si="39"/>
        <v/>
      </c>
      <c r="AJ190" s="149" t="str">
        <f t="shared" si="44"/>
        <v/>
      </c>
      <c r="AK190" s="149" t="str">
        <f>IF(AH190&lt;AI190,Übersetzungstexte!A$184,"")</f>
        <v/>
      </c>
      <c r="AL190" s="150" t="str">
        <f t="shared" si="40"/>
        <v/>
      </c>
      <c r="AM190" s="151"/>
    </row>
    <row r="191" spans="1:39" s="152" customFormat="1" ht="16.95" customHeight="1">
      <c r="A191" s="71"/>
      <c r="B191" s="464"/>
      <c r="C191" s="465"/>
      <c r="D191" s="466"/>
      <c r="E191" s="454"/>
      <c r="F191" s="155"/>
      <c r="G191" s="153"/>
      <c r="H191" s="252"/>
      <c r="I191" s="245"/>
      <c r="J191" s="250"/>
      <c r="K191" s="245"/>
      <c r="L191" s="247"/>
      <c r="M191" s="155" t="str">
        <f>IF(A191="","",'1043Af Demande'!$B$23)</f>
        <v/>
      </c>
      <c r="N191" s="153"/>
      <c r="O191" s="154"/>
      <c r="P191" s="153"/>
      <c r="Q191" s="154"/>
      <c r="R191" s="153"/>
      <c r="S191" s="245"/>
      <c r="T191" s="247"/>
      <c r="U191" s="347"/>
      <c r="V191" s="348"/>
      <c r="W191" s="349"/>
      <c r="X191" s="56"/>
      <c r="Y191" s="146">
        <f t="shared" si="33"/>
        <v>0</v>
      </c>
      <c r="Z191" s="146">
        <f>IF('1043Ef Décompte'!D195="",0,1)</f>
        <v>0</v>
      </c>
      <c r="AA191" s="147" t="e">
        <f t="shared" si="34"/>
        <v>#VALUE!</v>
      </c>
      <c r="AB191" s="147">
        <f t="shared" si="35"/>
        <v>0</v>
      </c>
      <c r="AC191" s="148" t="str">
        <f t="shared" si="36"/>
        <v/>
      </c>
      <c r="AD191" s="147" t="str">
        <f t="shared" si="41"/>
        <v/>
      </c>
      <c r="AE191" s="147" t="str">
        <f t="shared" si="42"/>
        <v/>
      </c>
      <c r="AF191" s="147" t="str">
        <f t="shared" si="37"/>
        <v/>
      </c>
      <c r="AG191" s="147" t="str">
        <f t="shared" si="38"/>
        <v/>
      </c>
      <c r="AH191" s="149" t="str">
        <f t="shared" si="43"/>
        <v/>
      </c>
      <c r="AI191" s="150" t="str">
        <f t="shared" si="39"/>
        <v/>
      </c>
      <c r="AJ191" s="149" t="str">
        <f t="shared" si="44"/>
        <v/>
      </c>
      <c r="AK191" s="149" t="str">
        <f>IF(AH191&lt;AI191,Übersetzungstexte!A$184,"")</f>
        <v/>
      </c>
      <c r="AL191" s="150" t="str">
        <f t="shared" si="40"/>
        <v/>
      </c>
      <c r="AM191" s="151"/>
    </row>
    <row r="192" spans="1:39" s="152" customFormat="1" ht="16.95" customHeight="1">
      <c r="A192" s="71"/>
      <c r="B192" s="464"/>
      <c r="C192" s="465"/>
      <c r="D192" s="466"/>
      <c r="E192" s="454"/>
      <c r="F192" s="155"/>
      <c r="G192" s="153"/>
      <c r="H192" s="252"/>
      <c r="I192" s="245"/>
      <c r="J192" s="250"/>
      <c r="K192" s="245"/>
      <c r="L192" s="247"/>
      <c r="M192" s="155" t="str">
        <f>IF(A192="","",'1043Af Demande'!$B$23)</f>
        <v/>
      </c>
      <c r="N192" s="153"/>
      <c r="O192" s="154"/>
      <c r="P192" s="153"/>
      <c r="Q192" s="154"/>
      <c r="R192" s="153"/>
      <c r="S192" s="245"/>
      <c r="T192" s="247"/>
      <c r="U192" s="347"/>
      <c r="V192" s="348"/>
      <c r="W192" s="349"/>
      <c r="X192" s="56"/>
      <c r="Y192" s="146">
        <f t="shared" si="33"/>
        <v>0</v>
      </c>
      <c r="Z192" s="146">
        <f>IF('1043Ef Décompte'!D196="",0,1)</f>
        <v>0</v>
      </c>
      <c r="AA192" s="147" t="e">
        <f t="shared" si="34"/>
        <v>#VALUE!</v>
      </c>
      <c r="AB192" s="147">
        <f t="shared" si="35"/>
        <v>0</v>
      </c>
      <c r="AC192" s="148" t="str">
        <f t="shared" si="36"/>
        <v/>
      </c>
      <c r="AD192" s="147" t="str">
        <f t="shared" si="41"/>
        <v/>
      </c>
      <c r="AE192" s="147" t="str">
        <f t="shared" si="42"/>
        <v/>
      </c>
      <c r="AF192" s="147" t="str">
        <f t="shared" si="37"/>
        <v/>
      </c>
      <c r="AG192" s="147" t="str">
        <f t="shared" si="38"/>
        <v/>
      </c>
      <c r="AH192" s="149" t="str">
        <f t="shared" si="43"/>
        <v/>
      </c>
      <c r="AI192" s="150" t="str">
        <f t="shared" si="39"/>
        <v/>
      </c>
      <c r="AJ192" s="149" t="str">
        <f t="shared" si="44"/>
        <v/>
      </c>
      <c r="AK192" s="149" t="str">
        <f>IF(AH192&lt;AI192,Übersetzungstexte!A$184,"")</f>
        <v/>
      </c>
      <c r="AL192" s="150" t="str">
        <f t="shared" si="40"/>
        <v/>
      </c>
      <c r="AM192" s="151"/>
    </row>
    <row r="193" spans="1:39" s="152" customFormat="1" ht="16.95" customHeight="1">
      <c r="A193" s="71"/>
      <c r="B193" s="464"/>
      <c r="C193" s="465"/>
      <c r="D193" s="466"/>
      <c r="E193" s="454"/>
      <c r="F193" s="155"/>
      <c r="G193" s="153"/>
      <c r="H193" s="252"/>
      <c r="I193" s="245"/>
      <c r="J193" s="250"/>
      <c r="K193" s="245"/>
      <c r="L193" s="247"/>
      <c r="M193" s="155" t="str">
        <f>IF(A193="","",'1043Af Demande'!$B$23)</f>
        <v/>
      </c>
      <c r="N193" s="153"/>
      <c r="O193" s="154"/>
      <c r="P193" s="153"/>
      <c r="Q193" s="154"/>
      <c r="R193" s="153"/>
      <c r="S193" s="245"/>
      <c r="T193" s="247"/>
      <c r="U193" s="347"/>
      <c r="V193" s="348"/>
      <c r="W193" s="349"/>
      <c r="X193" s="56"/>
      <c r="Y193" s="146">
        <f t="shared" si="33"/>
        <v>0</v>
      </c>
      <c r="Z193" s="146">
        <f>IF('1043Ef Décompte'!D197="",0,1)</f>
        <v>0</v>
      </c>
      <c r="AA193" s="147" t="e">
        <f t="shared" si="34"/>
        <v>#VALUE!</v>
      </c>
      <c r="AB193" s="147">
        <f t="shared" si="35"/>
        <v>0</v>
      </c>
      <c r="AC193" s="148" t="str">
        <f t="shared" si="36"/>
        <v/>
      </c>
      <c r="AD193" s="147" t="str">
        <f t="shared" si="41"/>
        <v/>
      </c>
      <c r="AE193" s="147" t="str">
        <f t="shared" si="42"/>
        <v/>
      </c>
      <c r="AF193" s="147" t="str">
        <f t="shared" si="37"/>
        <v/>
      </c>
      <c r="AG193" s="147" t="str">
        <f t="shared" si="38"/>
        <v/>
      </c>
      <c r="AH193" s="149" t="str">
        <f t="shared" si="43"/>
        <v/>
      </c>
      <c r="AI193" s="150" t="str">
        <f t="shared" si="39"/>
        <v/>
      </c>
      <c r="AJ193" s="149" t="str">
        <f t="shared" si="44"/>
        <v/>
      </c>
      <c r="AK193" s="149" t="str">
        <f>IF(AH193&lt;AI193,Übersetzungstexte!A$184,"")</f>
        <v/>
      </c>
      <c r="AL193" s="150" t="str">
        <f t="shared" si="40"/>
        <v/>
      </c>
      <c r="AM193" s="151"/>
    </row>
    <row r="194" spans="1:39" s="152" customFormat="1" ht="16.95" customHeight="1">
      <c r="A194" s="71"/>
      <c r="B194" s="464"/>
      <c r="C194" s="465"/>
      <c r="D194" s="466"/>
      <c r="E194" s="454"/>
      <c r="F194" s="155"/>
      <c r="G194" s="153"/>
      <c r="H194" s="252"/>
      <c r="I194" s="245"/>
      <c r="J194" s="250"/>
      <c r="K194" s="245"/>
      <c r="L194" s="247"/>
      <c r="M194" s="155" t="str">
        <f>IF(A194="","",'1043Af Demande'!$B$23)</f>
        <v/>
      </c>
      <c r="N194" s="153"/>
      <c r="O194" s="154"/>
      <c r="P194" s="153"/>
      <c r="Q194" s="154"/>
      <c r="R194" s="153"/>
      <c r="S194" s="245"/>
      <c r="T194" s="247"/>
      <c r="U194" s="347"/>
      <c r="V194" s="348"/>
      <c r="W194" s="349"/>
      <c r="X194" s="56"/>
      <c r="Y194" s="146">
        <f t="shared" si="33"/>
        <v>0</v>
      </c>
      <c r="Z194" s="146">
        <f>IF('1043Ef Décompte'!D198="",0,1)</f>
        <v>0</v>
      </c>
      <c r="AA194" s="147" t="e">
        <f t="shared" si="34"/>
        <v>#VALUE!</v>
      </c>
      <c r="AB194" s="147">
        <f t="shared" si="35"/>
        <v>0</v>
      </c>
      <c r="AC194" s="148" t="str">
        <f t="shared" si="36"/>
        <v/>
      </c>
      <c r="AD194" s="147" t="str">
        <f t="shared" si="41"/>
        <v/>
      </c>
      <c r="AE194" s="147" t="str">
        <f t="shared" si="42"/>
        <v/>
      </c>
      <c r="AF194" s="147" t="str">
        <f t="shared" si="37"/>
        <v/>
      </c>
      <c r="AG194" s="147" t="str">
        <f t="shared" si="38"/>
        <v/>
      </c>
      <c r="AH194" s="149" t="str">
        <f t="shared" si="43"/>
        <v/>
      </c>
      <c r="AI194" s="150" t="str">
        <f t="shared" si="39"/>
        <v/>
      </c>
      <c r="AJ194" s="149" t="str">
        <f t="shared" si="44"/>
        <v/>
      </c>
      <c r="AK194" s="149" t="str">
        <f>IF(AH194&lt;AI194,Übersetzungstexte!A$184,"")</f>
        <v/>
      </c>
      <c r="AL194" s="150" t="str">
        <f t="shared" si="40"/>
        <v/>
      </c>
      <c r="AM194" s="151"/>
    </row>
    <row r="195" spans="1:39" s="152" customFormat="1" ht="16.95" customHeight="1">
      <c r="A195" s="71"/>
      <c r="B195" s="464"/>
      <c r="C195" s="465"/>
      <c r="D195" s="466"/>
      <c r="E195" s="454"/>
      <c r="F195" s="155"/>
      <c r="G195" s="153"/>
      <c r="H195" s="252"/>
      <c r="I195" s="245"/>
      <c r="J195" s="250"/>
      <c r="K195" s="245"/>
      <c r="L195" s="247"/>
      <c r="M195" s="155" t="str">
        <f>IF(A195="","",'1043Af Demande'!$B$23)</f>
        <v/>
      </c>
      <c r="N195" s="153"/>
      <c r="O195" s="154"/>
      <c r="P195" s="153"/>
      <c r="Q195" s="154"/>
      <c r="R195" s="153"/>
      <c r="S195" s="245"/>
      <c r="T195" s="247"/>
      <c r="U195" s="347"/>
      <c r="V195" s="348"/>
      <c r="W195" s="349"/>
      <c r="X195" s="56"/>
      <c r="Y195" s="146">
        <f t="shared" si="33"/>
        <v>0</v>
      </c>
      <c r="Z195" s="146">
        <f>IF('1043Ef Décompte'!D199="",0,1)</f>
        <v>0</v>
      </c>
      <c r="AA195" s="147" t="e">
        <f t="shared" si="34"/>
        <v>#VALUE!</v>
      </c>
      <c r="AB195" s="147">
        <f t="shared" si="35"/>
        <v>0</v>
      </c>
      <c r="AC195" s="148" t="str">
        <f t="shared" si="36"/>
        <v/>
      </c>
      <c r="AD195" s="147" t="str">
        <f t="shared" si="41"/>
        <v/>
      </c>
      <c r="AE195" s="147" t="str">
        <f t="shared" si="42"/>
        <v/>
      </c>
      <c r="AF195" s="147" t="str">
        <f t="shared" si="37"/>
        <v/>
      </c>
      <c r="AG195" s="147" t="str">
        <f t="shared" si="38"/>
        <v/>
      </c>
      <c r="AH195" s="149" t="str">
        <f t="shared" si="43"/>
        <v/>
      </c>
      <c r="AI195" s="150" t="str">
        <f t="shared" si="39"/>
        <v/>
      </c>
      <c r="AJ195" s="149" t="str">
        <f t="shared" si="44"/>
        <v/>
      </c>
      <c r="AK195" s="149" t="str">
        <f>IF(AH195&lt;AI195,Übersetzungstexte!A$184,"")</f>
        <v/>
      </c>
      <c r="AL195" s="150" t="str">
        <f t="shared" si="40"/>
        <v/>
      </c>
      <c r="AM195" s="151"/>
    </row>
    <row r="196" spans="1:39" s="152" customFormat="1" ht="16.95" customHeight="1">
      <c r="A196" s="71"/>
      <c r="B196" s="464"/>
      <c r="C196" s="465"/>
      <c r="D196" s="466"/>
      <c r="E196" s="454"/>
      <c r="F196" s="155"/>
      <c r="G196" s="153"/>
      <c r="H196" s="252"/>
      <c r="I196" s="245"/>
      <c r="J196" s="250"/>
      <c r="K196" s="245"/>
      <c r="L196" s="247"/>
      <c r="M196" s="155" t="str">
        <f>IF(A196="","",'1043Af Demande'!$B$23)</f>
        <v/>
      </c>
      <c r="N196" s="153"/>
      <c r="O196" s="154"/>
      <c r="P196" s="153"/>
      <c r="Q196" s="154"/>
      <c r="R196" s="153"/>
      <c r="S196" s="245"/>
      <c r="T196" s="247"/>
      <c r="U196" s="347"/>
      <c r="V196" s="348"/>
      <c r="W196" s="349"/>
      <c r="X196" s="56"/>
      <c r="Y196" s="146">
        <f t="shared" si="33"/>
        <v>0</v>
      </c>
      <c r="Z196" s="146">
        <f>IF('1043Ef Décompte'!D200="",0,1)</f>
        <v>0</v>
      </c>
      <c r="AA196" s="147" t="e">
        <f t="shared" si="34"/>
        <v>#VALUE!</v>
      </c>
      <c r="AB196" s="147">
        <f t="shared" si="35"/>
        <v>0</v>
      </c>
      <c r="AC196" s="148" t="str">
        <f t="shared" si="36"/>
        <v/>
      </c>
      <c r="AD196" s="147" t="str">
        <f t="shared" si="41"/>
        <v/>
      </c>
      <c r="AE196" s="147" t="str">
        <f t="shared" si="42"/>
        <v/>
      </c>
      <c r="AF196" s="147" t="str">
        <f t="shared" si="37"/>
        <v/>
      </c>
      <c r="AG196" s="147" t="str">
        <f t="shared" si="38"/>
        <v/>
      </c>
      <c r="AH196" s="149" t="str">
        <f t="shared" si="43"/>
        <v/>
      </c>
      <c r="AI196" s="150" t="str">
        <f t="shared" si="39"/>
        <v/>
      </c>
      <c r="AJ196" s="149" t="str">
        <f t="shared" si="44"/>
        <v/>
      </c>
      <c r="AK196" s="149" t="str">
        <f>IF(AH196&lt;AI196,Übersetzungstexte!A$184,"")</f>
        <v/>
      </c>
      <c r="AL196" s="150" t="str">
        <f t="shared" si="40"/>
        <v/>
      </c>
      <c r="AM196" s="151"/>
    </row>
    <row r="197" spans="1:39" s="152" customFormat="1" ht="16.95" customHeight="1">
      <c r="A197" s="71"/>
      <c r="B197" s="464"/>
      <c r="C197" s="465"/>
      <c r="D197" s="466"/>
      <c r="E197" s="454"/>
      <c r="F197" s="155"/>
      <c r="G197" s="153"/>
      <c r="H197" s="252"/>
      <c r="I197" s="245"/>
      <c r="J197" s="250"/>
      <c r="K197" s="245"/>
      <c r="L197" s="247"/>
      <c r="M197" s="155" t="str">
        <f>IF(A197="","",'1043Af Demande'!$B$23)</f>
        <v/>
      </c>
      <c r="N197" s="153"/>
      <c r="O197" s="154"/>
      <c r="P197" s="153"/>
      <c r="Q197" s="154"/>
      <c r="R197" s="153"/>
      <c r="S197" s="245"/>
      <c r="T197" s="247"/>
      <c r="U197" s="347"/>
      <c r="V197" s="348"/>
      <c r="W197" s="349"/>
      <c r="X197" s="56"/>
      <c r="Y197" s="146">
        <f t="shared" ref="Y197:Y206" si="45">IF(Y$2-YEAR(D197)&lt;Y$3,0,1)</f>
        <v>0</v>
      </c>
      <c r="Z197" s="146">
        <f>IF('1043Ef Décompte'!D201="",0,1)</f>
        <v>0</v>
      </c>
      <c r="AA197" s="147" t="e">
        <f t="shared" ref="AA197:AA206" si="46">ROUND((K197+J197)/(Y$4-(K197+J197))*100,2)</f>
        <v>#VALUE!</v>
      </c>
      <c r="AB197" s="147">
        <f t="shared" ref="AB197:AB206" si="47">ROUND(H197,0)/12</f>
        <v>0</v>
      </c>
      <c r="AC197" s="148" t="str">
        <f t="shared" ref="AC197:AC206" si="48">IF(AND(A197="",B197="",C197=""),"",ROUND((Y$4-(K197+J197))*L197/60,1))</f>
        <v/>
      </c>
      <c r="AD197" s="147" t="str">
        <f t="shared" si="41"/>
        <v/>
      </c>
      <c r="AE197" s="147" t="str">
        <f t="shared" si="42"/>
        <v/>
      </c>
      <c r="AF197" s="147" t="str">
        <f t="shared" ref="AF197:AF206" si="49">IF(OR(AND(A197="",B197="",C197=""),F197=0,F197="",AC197=0,AC197=""),"",ROUND((AB197*F197/AC197),2))</f>
        <v/>
      </c>
      <c r="AG197" s="147" t="str">
        <f t="shared" ref="AG197:AG206" si="50">IF(OR(AND(A197="",B197="",C197=""),F197=0,F197="",AC197=0,AC197=""),"",ROUND((I197/(12*AB197*F197)+1)*AB197*F197/AC197,2))</f>
        <v/>
      </c>
      <c r="AH197" s="149" t="str">
        <f t="shared" ref="AH197:AH206" si="51">IF(OR(AND(A197="",B197="",C197=""),AC197=0,AC197=""),"",ROUND(AH$4 / AC197,1))</f>
        <v/>
      </c>
      <c r="AI197" s="150" t="str">
        <f t="shared" ref="AI197:AI206" si="52">IF(OR(AND(A197="",B197="",C197=""),Y$4=""),"",IF(AND(G197&gt;0,I197&gt;0),AE197, IF(G197&gt;0,AD197, IF(AND(F197&gt;0,I197&gt;0),AG197,AF197))))</f>
        <v/>
      </c>
      <c r="AJ197" s="149" t="str">
        <f t="shared" ref="AJ197:AJ206" si="53">IF(AH197&lt;AI197,AH197,AI197)</f>
        <v/>
      </c>
      <c r="AK197" s="149" t="str">
        <f>IF(AH197&lt;AI197,Übersetzungstexte!A$184,"")</f>
        <v/>
      </c>
      <c r="AL197" s="150" t="str">
        <f t="shared" ref="AL197:AL206" si="54">IF(AND(B197="",C197=""),"",CONCATENATE(B197,", ",C197))</f>
        <v/>
      </c>
      <c r="AM197" s="151"/>
    </row>
    <row r="198" spans="1:39" s="152" customFormat="1" ht="16.95" customHeight="1">
      <c r="A198" s="71"/>
      <c r="B198" s="464"/>
      <c r="C198" s="465"/>
      <c r="D198" s="466"/>
      <c r="E198" s="454"/>
      <c r="F198" s="155"/>
      <c r="G198" s="153"/>
      <c r="H198" s="252"/>
      <c r="I198" s="245"/>
      <c r="J198" s="250"/>
      <c r="K198" s="245"/>
      <c r="L198" s="247"/>
      <c r="M198" s="155" t="str">
        <f>IF(A198="","",'1043Af Demande'!$B$23)</f>
        <v/>
      </c>
      <c r="N198" s="153"/>
      <c r="O198" s="154"/>
      <c r="P198" s="153"/>
      <c r="Q198" s="154"/>
      <c r="R198" s="153"/>
      <c r="S198" s="245"/>
      <c r="T198" s="247"/>
      <c r="U198" s="347"/>
      <c r="V198" s="348"/>
      <c r="W198" s="349"/>
      <c r="X198" s="56"/>
      <c r="Y198" s="146">
        <f t="shared" si="45"/>
        <v>0</v>
      </c>
      <c r="Z198" s="146">
        <f>IF('1043Ef Décompte'!D202="",0,1)</f>
        <v>0</v>
      </c>
      <c r="AA198" s="147" t="e">
        <f t="shared" si="46"/>
        <v>#VALUE!</v>
      </c>
      <c r="AB198" s="147">
        <f t="shared" si="47"/>
        <v>0</v>
      </c>
      <c r="AC198" s="148" t="str">
        <f t="shared" si="48"/>
        <v/>
      </c>
      <c r="AD198" s="147" t="str">
        <f t="shared" si="41"/>
        <v/>
      </c>
      <c r="AE198" s="147" t="str">
        <f t="shared" si="42"/>
        <v/>
      </c>
      <c r="AF198" s="147" t="str">
        <f t="shared" si="49"/>
        <v/>
      </c>
      <c r="AG198" s="147" t="str">
        <f t="shared" si="50"/>
        <v/>
      </c>
      <c r="AH198" s="149" t="str">
        <f t="shared" si="51"/>
        <v/>
      </c>
      <c r="AI198" s="150" t="str">
        <f t="shared" si="52"/>
        <v/>
      </c>
      <c r="AJ198" s="149" t="str">
        <f t="shared" si="53"/>
        <v/>
      </c>
      <c r="AK198" s="149" t="str">
        <f>IF(AH198&lt;AI198,Übersetzungstexte!A$184,"")</f>
        <v/>
      </c>
      <c r="AL198" s="150" t="str">
        <f t="shared" si="54"/>
        <v/>
      </c>
      <c r="AM198" s="151"/>
    </row>
    <row r="199" spans="1:39" s="152" customFormat="1" ht="16.95" customHeight="1">
      <c r="A199" s="71"/>
      <c r="B199" s="464"/>
      <c r="C199" s="465"/>
      <c r="D199" s="466"/>
      <c r="E199" s="454"/>
      <c r="F199" s="155"/>
      <c r="G199" s="153"/>
      <c r="H199" s="252"/>
      <c r="I199" s="245"/>
      <c r="J199" s="250"/>
      <c r="K199" s="245"/>
      <c r="L199" s="247"/>
      <c r="M199" s="155" t="str">
        <f>IF(A199="","",'1043Af Demande'!$B$23)</f>
        <v/>
      </c>
      <c r="N199" s="153"/>
      <c r="O199" s="154"/>
      <c r="P199" s="153"/>
      <c r="Q199" s="154"/>
      <c r="R199" s="153"/>
      <c r="S199" s="245"/>
      <c r="T199" s="247"/>
      <c r="U199" s="347"/>
      <c r="V199" s="348"/>
      <c r="W199" s="349"/>
      <c r="X199" s="56"/>
      <c r="Y199" s="146">
        <f t="shared" si="45"/>
        <v>0</v>
      </c>
      <c r="Z199" s="146">
        <f>IF('1043Ef Décompte'!D203="",0,1)</f>
        <v>0</v>
      </c>
      <c r="AA199" s="147" t="e">
        <f t="shared" si="46"/>
        <v>#VALUE!</v>
      </c>
      <c r="AB199" s="147">
        <f t="shared" si="47"/>
        <v>0</v>
      </c>
      <c r="AC199" s="148" t="str">
        <f t="shared" si="48"/>
        <v/>
      </c>
      <c r="AD199" s="147" t="str">
        <f t="shared" si="41"/>
        <v/>
      </c>
      <c r="AE199" s="147" t="str">
        <f t="shared" si="42"/>
        <v/>
      </c>
      <c r="AF199" s="147" t="str">
        <f t="shared" si="49"/>
        <v/>
      </c>
      <c r="AG199" s="147" t="str">
        <f t="shared" si="50"/>
        <v/>
      </c>
      <c r="AH199" s="149" t="str">
        <f t="shared" si="51"/>
        <v/>
      </c>
      <c r="AI199" s="150" t="str">
        <f t="shared" si="52"/>
        <v/>
      </c>
      <c r="AJ199" s="149" t="str">
        <f t="shared" si="53"/>
        <v/>
      </c>
      <c r="AK199" s="149" t="str">
        <f>IF(AH199&lt;AI199,Übersetzungstexte!A$184,"")</f>
        <v/>
      </c>
      <c r="AL199" s="150" t="str">
        <f t="shared" si="54"/>
        <v/>
      </c>
      <c r="AM199" s="151"/>
    </row>
    <row r="200" spans="1:39" s="152" customFormat="1" ht="16.95" customHeight="1">
      <c r="A200" s="71"/>
      <c r="B200" s="464"/>
      <c r="C200" s="465"/>
      <c r="D200" s="466"/>
      <c r="E200" s="454"/>
      <c r="F200" s="155"/>
      <c r="G200" s="153"/>
      <c r="H200" s="252"/>
      <c r="I200" s="245"/>
      <c r="J200" s="250"/>
      <c r="K200" s="245"/>
      <c r="L200" s="247"/>
      <c r="M200" s="155" t="str">
        <f>IF(A200="","",'1043Af Demande'!$B$23)</f>
        <v/>
      </c>
      <c r="N200" s="153"/>
      <c r="O200" s="154"/>
      <c r="P200" s="153"/>
      <c r="Q200" s="154"/>
      <c r="R200" s="153"/>
      <c r="S200" s="245"/>
      <c r="T200" s="247"/>
      <c r="U200" s="347"/>
      <c r="V200" s="348"/>
      <c r="W200" s="349"/>
      <c r="X200" s="56"/>
      <c r="Y200" s="146">
        <f t="shared" si="45"/>
        <v>0</v>
      </c>
      <c r="Z200" s="146">
        <f>IF('1043Ef Décompte'!D204="",0,1)</f>
        <v>0</v>
      </c>
      <c r="AA200" s="147" t="e">
        <f t="shared" si="46"/>
        <v>#VALUE!</v>
      </c>
      <c r="AB200" s="147">
        <f t="shared" si="47"/>
        <v>0</v>
      </c>
      <c r="AC200" s="148" t="str">
        <f t="shared" si="48"/>
        <v/>
      </c>
      <c r="AD200" s="147" t="str">
        <f t="shared" si="41"/>
        <v/>
      </c>
      <c r="AE200" s="147" t="str">
        <f t="shared" si="42"/>
        <v/>
      </c>
      <c r="AF200" s="147" t="str">
        <f t="shared" si="49"/>
        <v/>
      </c>
      <c r="AG200" s="147" t="str">
        <f t="shared" si="50"/>
        <v/>
      </c>
      <c r="AH200" s="149" t="str">
        <f t="shared" si="51"/>
        <v/>
      </c>
      <c r="AI200" s="150" t="str">
        <f t="shared" si="52"/>
        <v/>
      </c>
      <c r="AJ200" s="149" t="str">
        <f t="shared" si="53"/>
        <v/>
      </c>
      <c r="AK200" s="149" t="str">
        <f>IF(AH200&lt;AI200,Übersetzungstexte!A$184,"")</f>
        <v/>
      </c>
      <c r="AL200" s="150" t="str">
        <f t="shared" si="54"/>
        <v/>
      </c>
      <c r="AM200" s="151"/>
    </row>
    <row r="201" spans="1:39" s="152" customFormat="1" ht="16.95" customHeight="1">
      <c r="A201" s="71"/>
      <c r="B201" s="464"/>
      <c r="C201" s="465"/>
      <c r="D201" s="466"/>
      <c r="E201" s="454"/>
      <c r="F201" s="155"/>
      <c r="G201" s="153"/>
      <c r="H201" s="252"/>
      <c r="I201" s="245"/>
      <c r="J201" s="250"/>
      <c r="K201" s="245"/>
      <c r="L201" s="247"/>
      <c r="M201" s="155" t="str">
        <f>IF(A201="","",'1043Af Demande'!$B$23)</f>
        <v/>
      </c>
      <c r="N201" s="153"/>
      <c r="O201" s="154"/>
      <c r="P201" s="153"/>
      <c r="Q201" s="154"/>
      <c r="R201" s="153"/>
      <c r="S201" s="245"/>
      <c r="T201" s="247"/>
      <c r="U201" s="347"/>
      <c r="V201" s="348"/>
      <c r="W201" s="349"/>
      <c r="X201" s="56"/>
      <c r="Y201" s="146">
        <f t="shared" si="45"/>
        <v>0</v>
      </c>
      <c r="Z201" s="146">
        <f>IF('1043Ef Décompte'!D205="",0,1)</f>
        <v>0</v>
      </c>
      <c r="AA201" s="147" t="e">
        <f t="shared" si="46"/>
        <v>#VALUE!</v>
      </c>
      <c r="AB201" s="147">
        <f t="shared" si="47"/>
        <v>0</v>
      </c>
      <c r="AC201" s="148" t="str">
        <f t="shared" si="48"/>
        <v/>
      </c>
      <c r="AD201" s="147" t="str">
        <f t="shared" ref="AD201:AD207" si="55">IF(OR(AND(A201="",B201="",C201=""),G201=0,G201=""),"",ROUND((1+AA201/100)*AB201*G201,2))</f>
        <v/>
      </c>
      <c r="AE201" s="147" t="str">
        <f t="shared" ref="AE201:AE207" si="56">IF(OR(AND(A201="",B201="",C201=""),G201=0,G201=""),"",ROUND((1+AA201/100)*(I201/(Y$4*L201/5)+AB201*G201),2))</f>
        <v/>
      </c>
      <c r="AF201" s="147" t="str">
        <f t="shared" si="49"/>
        <v/>
      </c>
      <c r="AG201" s="147" t="str">
        <f t="shared" si="50"/>
        <v/>
      </c>
      <c r="AH201" s="149" t="str">
        <f t="shared" si="51"/>
        <v/>
      </c>
      <c r="AI201" s="150" t="str">
        <f t="shared" si="52"/>
        <v/>
      </c>
      <c r="AJ201" s="149" t="str">
        <f t="shared" si="53"/>
        <v/>
      </c>
      <c r="AK201" s="149" t="str">
        <f>IF(AH201&lt;AI201,Übersetzungstexte!A$184,"")</f>
        <v/>
      </c>
      <c r="AL201" s="150" t="str">
        <f t="shared" si="54"/>
        <v/>
      </c>
      <c r="AM201" s="151"/>
    </row>
    <row r="202" spans="1:39" s="152" customFormat="1" ht="16.95" customHeight="1">
      <c r="A202" s="71"/>
      <c r="B202" s="464"/>
      <c r="C202" s="465"/>
      <c r="D202" s="466"/>
      <c r="E202" s="454"/>
      <c r="F202" s="155"/>
      <c r="G202" s="153"/>
      <c r="H202" s="252"/>
      <c r="I202" s="245"/>
      <c r="J202" s="250"/>
      <c r="K202" s="245"/>
      <c r="L202" s="247"/>
      <c r="M202" s="155" t="str">
        <f>IF(A202="","",'1043Af Demande'!$B$23)</f>
        <v/>
      </c>
      <c r="N202" s="153"/>
      <c r="O202" s="154"/>
      <c r="P202" s="153"/>
      <c r="Q202" s="154"/>
      <c r="R202" s="153"/>
      <c r="S202" s="245"/>
      <c r="T202" s="247"/>
      <c r="U202" s="347"/>
      <c r="V202" s="348"/>
      <c r="W202" s="349"/>
      <c r="X202" s="56"/>
      <c r="Y202" s="146">
        <f t="shared" si="45"/>
        <v>0</v>
      </c>
      <c r="Z202" s="146">
        <f>IF('1043Ef Décompte'!D206="",0,1)</f>
        <v>0</v>
      </c>
      <c r="AA202" s="147" t="e">
        <f t="shared" si="46"/>
        <v>#VALUE!</v>
      </c>
      <c r="AB202" s="147">
        <f t="shared" si="47"/>
        <v>0</v>
      </c>
      <c r="AC202" s="148" t="str">
        <f t="shared" si="48"/>
        <v/>
      </c>
      <c r="AD202" s="147" t="str">
        <f t="shared" si="55"/>
        <v/>
      </c>
      <c r="AE202" s="147" t="str">
        <f t="shared" si="56"/>
        <v/>
      </c>
      <c r="AF202" s="147" t="str">
        <f t="shared" si="49"/>
        <v/>
      </c>
      <c r="AG202" s="147" t="str">
        <f t="shared" si="50"/>
        <v/>
      </c>
      <c r="AH202" s="149" t="str">
        <f t="shared" si="51"/>
        <v/>
      </c>
      <c r="AI202" s="150" t="str">
        <f t="shared" si="52"/>
        <v/>
      </c>
      <c r="AJ202" s="149" t="str">
        <f t="shared" si="53"/>
        <v/>
      </c>
      <c r="AK202" s="149" t="str">
        <f>IF(AH202&lt;AI202,Übersetzungstexte!A$184,"")</f>
        <v/>
      </c>
      <c r="AL202" s="150" t="str">
        <f t="shared" si="54"/>
        <v/>
      </c>
      <c r="AM202" s="151"/>
    </row>
    <row r="203" spans="1:39" s="152" customFormat="1" ht="16.95" customHeight="1">
      <c r="A203" s="71"/>
      <c r="B203" s="464"/>
      <c r="C203" s="465"/>
      <c r="D203" s="466"/>
      <c r="E203" s="454"/>
      <c r="F203" s="155"/>
      <c r="G203" s="153"/>
      <c r="H203" s="252"/>
      <c r="I203" s="245"/>
      <c r="J203" s="250"/>
      <c r="K203" s="245"/>
      <c r="L203" s="247"/>
      <c r="M203" s="155" t="str">
        <f>IF(A203="","",'1043Af Demande'!$B$23)</f>
        <v/>
      </c>
      <c r="N203" s="153"/>
      <c r="O203" s="154"/>
      <c r="P203" s="153"/>
      <c r="Q203" s="154"/>
      <c r="R203" s="153"/>
      <c r="S203" s="245"/>
      <c r="T203" s="247"/>
      <c r="U203" s="347"/>
      <c r="V203" s="348"/>
      <c r="W203" s="349"/>
      <c r="X203" s="56"/>
      <c r="Y203" s="146">
        <f t="shared" si="45"/>
        <v>0</v>
      </c>
      <c r="Z203" s="146">
        <f>IF('1043Ef Décompte'!D207="",0,1)</f>
        <v>0</v>
      </c>
      <c r="AA203" s="147" t="e">
        <f t="shared" si="46"/>
        <v>#VALUE!</v>
      </c>
      <c r="AB203" s="147">
        <f t="shared" si="47"/>
        <v>0</v>
      </c>
      <c r="AC203" s="148" t="str">
        <f t="shared" si="48"/>
        <v/>
      </c>
      <c r="AD203" s="147" t="str">
        <f t="shared" si="55"/>
        <v/>
      </c>
      <c r="AE203" s="147" t="str">
        <f t="shared" si="56"/>
        <v/>
      </c>
      <c r="AF203" s="147" t="str">
        <f t="shared" si="49"/>
        <v/>
      </c>
      <c r="AG203" s="147" t="str">
        <f t="shared" si="50"/>
        <v/>
      </c>
      <c r="AH203" s="149" t="str">
        <f t="shared" si="51"/>
        <v/>
      </c>
      <c r="AI203" s="150" t="str">
        <f t="shared" si="52"/>
        <v/>
      </c>
      <c r="AJ203" s="149" t="str">
        <f t="shared" si="53"/>
        <v/>
      </c>
      <c r="AK203" s="149" t="str">
        <f>IF(AH203&lt;AI203,Übersetzungstexte!A$184,"")</f>
        <v/>
      </c>
      <c r="AL203" s="150" t="str">
        <f t="shared" si="54"/>
        <v/>
      </c>
      <c r="AM203" s="151"/>
    </row>
    <row r="204" spans="1:39" s="152" customFormat="1" ht="16.95" customHeight="1">
      <c r="A204" s="71"/>
      <c r="B204" s="464"/>
      <c r="C204" s="465"/>
      <c r="D204" s="466"/>
      <c r="E204" s="454"/>
      <c r="F204" s="155"/>
      <c r="G204" s="153"/>
      <c r="H204" s="252"/>
      <c r="I204" s="245"/>
      <c r="J204" s="250"/>
      <c r="K204" s="245"/>
      <c r="L204" s="247"/>
      <c r="M204" s="155" t="str">
        <f>IF(A204="","",'1043Af Demande'!$B$23)</f>
        <v/>
      </c>
      <c r="N204" s="153"/>
      <c r="O204" s="154"/>
      <c r="P204" s="153"/>
      <c r="Q204" s="154"/>
      <c r="R204" s="153"/>
      <c r="S204" s="245"/>
      <c r="T204" s="247"/>
      <c r="U204" s="347"/>
      <c r="V204" s="348"/>
      <c r="W204" s="349"/>
      <c r="X204" s="56"/>
      <c r="Y204" s="146">
        <f t="shared" si="45"/>
        <v>0</v>
      </c>
      <c r="Z204" s="146">
        <f>IF('1043Ef Décompte'!D208="",0,1)</f>
        <v>0</v>
      </c>
      <c r="AA204" s="147" t="e">
        <f t="shared" si="46"/>
        <v>#VALUE!</v>
      </c>
      <c r="AB204" s="147">
        <f t="shared" si="47"/>
        <v>0</v>
      </c>
      <c r="AC204" s="148" t="str">
        <f t="shared" si="48"/>
        <v/>
      </c>
      <c r="AD204" s="147" t="str">
        <f t="shared" si="55"/>
        <v/>
      </c>
      <c r="AE204" s="147" t="str">
        <f t="shared" si="56"/>
        <v/>
      </c>
      <c r="AF204" s="147" t="str">
        <f t="shared" si="49"/>
        <v/>
      </c>
      <c r="AG204" s="147" t="str">
        <f t="shared" si="50"/>
        <v/>
      </c>
      <c r="AH204" s="149" t="str">
        <f t="shared" si="51"/>
        <v/>
      </c>
      <c r="AI204" s="150" t="str">
        <f t="shared" si="52"/>
        <v/>
      </c>
      <c r="AJ204" s="149" t="str">
        <f t="shared" si="53"/>
        <v/>
      </c>
      <c r="AK204" s="149" t="str">
        <f>IF(AH204&lt;AI204,Übersetzungstexte!A$184,"")</f>
        <v/>
      </c>
      <c r="AL204" s="150" t="str">
        <f t="shared" si="54"/>
        <v/>
      </c>
      <c r="AM204" s="151"/>
    </row>
    <row r="205" spans="1:39" s="152" customFormat="1" ht="16.95" customHeight="1">
      <c r="A205" s="71"/>
      <c r="B205" s="464"/>
      <c r="C205" s="465"/>
      <c r="D205" s="466"/>
      <c r="E205" s="454"/>
      <c r="F205" s="155"/>
      <c r="G205" s="153"/>
      <c r="H205" s="252"/>
      <c r="I205" s="245"/>
      <c r="J205" s="250"/>
      <c r="K205" s="245"/>
      <c r="L205" s="247"/>
      <c r="M205" s="155" t="str">
        <f>IF(A205="","",'1043Af Demande'!$B$23)</f>
        <v/>
      </c>
      <c r="N205" s="153"/>
      <c r="O205" s="154"/>
      <c r="P205" s="153"/>
      <c r="Q205" s="154"/>
      <c r="R205" s="153"/>
      <c r="S205" s="245"/>
      <c r="T205" s="247"/>
      <c r="U205" s="347"/>
      <c r="V205" s="348"/>
      <c r="W205" s="349"/>
      <c r="X205" s="56"/>
      <c r="Y205" s="146">
        <f t="shared" si="45"/>
        <v>0</v>
      </c>
      <c r="Z205" s="146">
        <f>IF('1043Ef Décompte'!D209="",0,1)</f>
        <v>0</v>
      </c>
      <c r="AA205" s="147" t="e">
        <f t="shared" si="46"/>
        <v>#VALUE!</v>
      </c>
      <c r="AB205" s="147">
        <f t="shared" si="47"/>
        <v>0</v>
      </c>
      <c r="AC205" s="148" t="str">
        <f t="shared" si="48"/>
        <v/>
      </c>
      <c r="AD205" s="147" t="str">
        <f t="shared" si="55"/>
        <v/>
      </c>
      <c r="AE205" s="147" t="str">
        <f t="shared" si="56"/>
        <v/>
      </c>
      <c r="AF205" s="147" t="str">
        <f t="shared" si="49"/>
        <v/>
      </c>
      <c r="AG205" s="147" t="str">
        <f t="shared" si="50"/>
        <v/>
      </c>
      <c r="AH205" s="149" t="str">
        <f t="shared" si="51"/>
        <v/>
      </c>
      <c r="AI205" s="150" t="str">
        <f t="shared" si="52"/>
        <v/>
      </c>
      <c r="AJ205" s="149" t="str">
        <f t="shared" si="53"/>
        <v/>
      </c>
      <c r="AK205" s="149" t="str">
        <f>IF(AH205&lt;AI205,Übersetzungstexte!A$184,"")</f>
        <v/>
      </c>
      <c r="AL205" s="150" t="str">
        <f t="shared" si="54"/>
        <v/>
      </c>
      <c r="AM205" s="151"/>
    </row>
    <row r="206" spans="1:39" s="152" customFormat="1" ht="16.95" customHeight="1">
      <c r="A206" s="71"/>
      <c r="B206" s="464"/>
      <c r="C206" s="465"/>
      <c r="D206" s="466"/>
      <c r="E206" s="454"/>
      <c r="F206" s="155"/>
      <c r="G206" s="153"/>
      <c r="H206" s="252"/>
      <c r="I206" s="245"/>
      <c r="J206" s="250"/>
      <c r="K206" s="245"/>
      <c r="L206" s="247"/>
      <c r="M206" s="155" t="str">
        <f>IF(A206="","",'1043Af Demande'!$B$23)</f>
        <v/>
      </c>
      <c r="N206" s="153"/>
      <c r="O206" s="154"/>
      <c r="P206" s="153"/>
      <c r="Q206" s="154"/>
      <c r="R206" s="153"/>
      <c r="S206" s="245"/>
      <c r="T206" s="247"/>
      <c r="U206" s="347"/>
      <c r="V206" s="348"/>
      <c r="W206" s="349"/>
      <c r="X206" s="56"/>
      <c r="Y206" s="146">
        <f t="shared" si="45"/>
        <v>0</v>
      </c>
      <c r="Z206" s="146">
        <f>IF('1043Ef Décompte'!D210="",0,1)</f>
        <v>0</v>
      </c>
      <c r="AA206" s="147" t="e">
        <f t="shared" si="46"/>
        <v>#VALUE!</v>
      </c>
      <c r="AB206" s="147">
        <f t="shared" si="47"/>
        <v>0</v>
      </c>
      <c r="AC206" s="148" t="str">
        <f t="shared" si="48"/>
        <v/>
      </c>
      <c r="AD206" s="147" t="str">
        <f t="shared" si="55"/>
        <v/>
      </c>
      <c r="AE206" s="147" t="str">
        <f t="shared" si="56"/>
        <v/>
      </c>
      <c r="AF206" s="147" t="str">
        <f t="shared" si="49"/>
        <v/>
      </c>
      <c r="AG206" s="147" t="str">
        <f t="shared" si="50"/>
        <v/>
      </c>
      <c r="AH206" s="149" t="str">
        <f t="shared" si="51"/>
        <v/>
      </c>
      <c r="AI206" s="150" t="str">
        <f t="shared" si="52"/>
        <v/>
      </c>
      <c r="AJ206" s="149" t="str">
        <f t="shared" si="53"/>
        <v/>
      </c>
      <c r="AK206" s="149" t="str">
        <f>IF(AH206&lt;AI206,Übersetzungstexte!A$184,"")</f>
        <v/>
      </c>
      <c r="AL206" s="150" t="str">
        <f t="shared" si="54"/>
        <v/>
      </c>
      <c r="AM206" s="151"/>
    </row>
    <row r="207" spans="1:39" s="152" customFormat="1" ht="16.95" customHeight="1">
      <c r="A207" s="367"/>
      <c r="B207" s="467"/>
      <c r="C207" s="468"/>
      <c r="D207" s="469"/>
      <c r="E207" s="469"/>
      <c r="F207" s="368"/>
      <c r="G207" s="369"/>
      <c r="H207" s="370"/>
      <c r="I207" s="371"/>
      <c r="J207" s="372"/>
      <c r="K207" s="371"/>
      <c r="L207" s="373"/>
      <c r="M207" s="368" t="str">
        <f>IF(A207="","",'1043Af Demande'!$B$23)</f>
        <v/>
      </c>
      <c r="N207" s="369"/>
      <c r="O207" s="374"/>
      <c r="P207" s="369"/>
      <c r="Q207" s="374"/>
      <c r="R207" s="369"/>
      <c r="S207" s="371"/>
      <c r="T207" s="373"/>
      <c r="U207" s="375"/>
      <c r="V207" s="376"/>
      <c r="W207" s="377"/>
      <c r="X207" s="56"/>
      <c r="Y207" s="146">
        <f>IF(Y$2-YEAR(D207)&lt;Y$3,0,1)</f>
        <v>0</v>
      </c>
      <c r="Z207" s="146">
        <f>IF('1043Ef Décompte'!D211="",0,1)</f>
        <v>0</v>
      </c>
      <c r="AA207" s="147" t="e">
        <f>ROUND((K207+J207)/(Y$4-(K207+J207))*100,2)</f>
        <v>#VALUE!</v>
      </c>
      <c r="AB207" s="147">
        <f>ROUND(H207,0)/12</f>
        <v>0</v>
      </c>
      <c r="AC207" s="148" t="str">
        <f>IF(AND(A207="",B207="",C207=""),"",ROUND((Y$4-(K207+J207))*L207/60,1))</f>
        <v/>
      </c>
      <c r="AD207" s="147" t="str">
        <f t="shared" si="55"/>
        <v/>
      </c>
      <c r="AE207" s="147" t="str">
        <f t="shared" si="56"/>
        <v/>
      </c>
      <c r="AF207" s="147" t="str">
        <f>IF(OR(AND(A207="",B207="",C207=""),F207=0,F207="",AC207=0,AC207=""),"",ROUND((AB207*F207/AC207),2))</f>
        <v/>
      </c>
      <c r="AG207" s="147" t="str">
        <f>IF(OR(AND(A207="",B207="",C207=""),F207=0,F207="",AC207=0,AC207=""),"",ROUND((I207/(12*AB207*F207)+1)*AB207*F207/AC207,2))</f>
        <v/>
      </c>
      <c r="AH207" s="149" t="str">
        <f>IF(OR(AND(A207="",B207="",C207=""),AC207=0,AC207=""),"",ROUND(AH$4 / AC207,1))</f>
        <v/>
      </c>
      <c r="AI207" s="150" t="str">
        <f>IF(OR(AND(A207="",B207="",C207=""),Y$4=""),"",IF(AND(G207&gt;0,I207&gt;0),AE207, IF(G207&gt;0,AD207, IF(AND(F207&gt;0,I207&gt;0),AG207,AF207))))</f>
        <v/>
      </c>
      <c r="AJ207" s="149" t="str">
        <f>IF(AH207&lt;AI207,AH207,AI207)</f>
        <v/>
      </c>
      <c r="AK207" s="149" t="str">
        <f>IF(AH207&lt;AI207,Übersetzungstexte!A$184,"")</f>
        <v/>
      </c>
      <c r="AL207" s="150" t="str">
        <f>IF(AND(B207="",C207=""),"",CONCATENATE(B207,", ",C207))</f>
        <v/>
      </c>
      <c r="AM207" s="151"/>
    </row>
    <row r="208" spans="1:39"/>
  </sheetData>
  <sheetProtection algorithmName="SHA-512" hashValue="zpRUV28as4Yli68nfgwz6e0bA1rqiCKnKepkcCf+Fu1jdif4RC2kmOYSIN1wBW8VDaH5la44euSruoWgFOj/Dg==" saltValue="nHMIykw3BpdQgXTtwGWcgg==" spinCount="100000" sheet="1" selectLockedCells="1"/>
  <mergeCells count="19">
    <mergeCell ref="W5:W6"/>
    <mergeCell ref="Q5:R5"/>
    <mergeCell ref="F5:F6"/>
    <mergeCell ref="G5:G6"/>
    <mergeCell ref="H5:H6"/>
    <mergeCell ref="I5:I6"/>
    <mergeCell ref="J5:J6"/>
    <mergeCell ref="K5:K6"/>
    <mergeCell ref="L5:L6"/>
    <mergeCell ref="M5:N5"/>
    <mergeCell ref="O5:O6"/>
    <mergeCell ref="P5:P6"/>
    <mergeCell ref="S5:S6"/>
    <mergeCell ref="T5:T6"/>
    <mergeCell ref="C1:D1"/>
    <mergeCell ref="C2:D2"/>
    <mergeCell ref="U5:U6"/>
    <mergeCell ref="E5:E6"/>
    <mergeCell ref="V5:V6"/>
  </mergeCells>
  <phoneticPr fontId="10" type="noConversion"/>
  <conditionalFormatting sqref="A9:A103">
    <cfRule type="cellIs" dxfId="66" priority="50" operator="between">
      <formula>7560000000000</formula>
      <formula>7569999999999</formula>
    </cfRule>
    <cfRule type="cellIs" dxfId="65" priority="51" operator="between">
      <formula>0</formula>
      <formula>9999999999</formula>
    </cfRule>
  </conditionalFormatting>
  <conditionalFormatting sqref="A9:D103 T8 I9:T103 H9:H207 M8">
    <cfRule type="expression" dxfId="64" priority="49">
      <formula>A8=""</formula>
    </cfRule>
  </conditionalFormatting>
  <conditionalFormatting sqref="U8:W103">
    <cfRule type="expression" dxfId="63" priority="48">
      <formula>U8=""</formula>
    </cfRule>
  </conditionalFormatting>
  <conditionalFormatting sqref="A7">
    <cfRule type="cellIs" dxfId="62" priority="46" operator="between">
      <formula>7560000000000</formula>
      <formula>7569999999999</formula>
    </cfRule>
    <cfRule type="cellIs" dxfId="61" priority="47" operator="between">
      <formula>0</formula>
      <formula>9999999999</formula>
    </cfRule>
  </conditionalFormatting>
  <conditionalFormatting sqref="A7:D7 H7:T7">
    <cfRule type="expression" dxfId="60" priority="45">
      <formula>A7=""</formula>
    </cfRule>
  </conditionalFormatting>
  <conditionalFormatting sqref="U7:W7">
    <cfRule type="expression" dxfId="59" priority="44">
      <formula>U7=""</formula>
    </cfRule>
  </conditionalFormatting>
  <conditionalFormatting sqref="F7:G7 F9:G103">
    <cfRule type="expression" dxfId="58" priority="43">
      <formula>F7=""</formula>
    </cfRule>
  </conditionalFormatting>
  <conditionalFormatting sqref="F7 F9:F103">
    <cfRule type="expression" dxfId="57" priority="42">
      <formula>G7&lt;&gt;""</formula>
    </cfRule>
  </conditionalFormatting>
  <conditionalFormatting sqref="G7 G9:G103">
    <cfRule type="expression" dxfId="56" priority="41">
      <formula>F7&lt;&gt;""</formula>
    </cfRule>
  </conditionalFormatting>
  <conditionalFormatting sqref="A104:A196">
    <cfRule type="cellIs" dxfId="55" priority="39" operator="between">
      <formula>7560000000000</formula>
      <formula>7569999999999</formula>
    </cfRule>
    <cfRule type="cellIs" dxfId="54" priority="40" operator="between">
      <formula>0</formula>
      <formula>9999999999</formula>
    </cfRule>
  </conditionalFormatting>
  <conditionalFormatting sqref="A104:D196 I104:T196">
    <cfRule type="expression" dxfId="53" priority="38">
      <formula>A104=""</formula>
    </cfRule>
  </conditionalFormatting>
  <conditionalFormatting sqref="U104:W196">
    <cfRule type="expression" dxfId="52" priority="37">
      <formula>U104=""</formula>
    </cfRule>
  </conditionalFormatting>
  <conditionalFormatting sqref="F104:G196">
    <cfRule type="expression" dxfId="51" priority="36">
      <formula>F104=""</formula>
    </cfRule>
  </conditionalFormatting>
  <conditionalFormatting sqref="F104:F196">
    <cfRule type="expression" dxfId="50" priority="35">
      <formula>G104&lt;&gt;""</formula>
    </cfRule>
  </conditionalFormatting>
  <conditionalFormatting sqref="G104:G196">
    <cfRule type="expression" dxfId="49" priority="34">
      <formula>F104&lt;&gt;""</formula>
    </cfRule>
  </conditionalFormatting>
  <conditionalFormatting sqref="A197:A199">
    <cfRule type="cellIs" dxfId="48" priority="32" operator="between">
      <formula>7560000000000</formula>
      <formula>7569999999999</formula>
    </cfRule>
    <cfRule type="cellIs" dxfId="47" priority="33" operator="between">
      <formula>0</formula>
      <formula>9999999999</formula>
    </cfRule>
  </conditionalFormatting>
  <conditionalFormatting sqref="A197:D199 I197:T199">
    <cfRule type="expression" dxfId="46" priority="31">
      <formula>A197=""</formula>
    </cfRule>
  </conditionalFormatting>
  <conditionalFormatting sqref="U197:W199">
    <cfRule type="expression" dxfId="45" priority="30">
      <formula>U197=""</formula>
    </cfRule>
  </conditionalFormatting>
  <conditionalFormatting sqref="F197:G199">
    <cfRule type="expression" dxfId="44" priority="29">
      <formula>F197=""</formula>
    </cfRule>
  </conditionalFormatting>
  <conditionalFormatting sqref="F197:F199">
    <cfRule type="expression" dxfId="43" priority="28">
      <formula>G197&lt;&gt;""</formula>
    </cfRule>
  </conditionalFormatting>
  <conditionalFormatting sqref="G197:G199">
    <cfRule type="expression" dxfId="42" priority="27">
      <formula>F197&lt;&gt;""</formula>
    </cfRule>
  </conditionalFormatting>
  <conditionalFormatting sqref="A200:A206">
    <cfRule type="cellIs" dxfId="41" priority="25" operator="between">
      <formula>7560000000000</formula>
      <formula>7569999999999</formula>
    </cfRule>
    <cfRule type="cellIs" dxfId="40" priority="26" operator="between">
      <formula>0</formula>
      <formula>9999999999</formula>
    </cfRule>
  </conditionalFormatting>
  <conditionalFormatting sqref="A200:D206 I200:T206">
    <cfRule type="expression" dxfId="39" priority="24">
      <formula>A200=""</formula>
    </cfRule>
  </conditionalFormatting>
  <conditionalFormatting sqref="U200:W206">
    <cfRule type="expression" dxfId="38" priority="23">
      <formula>U200=""</formula>
    </cfRule>
  </conditionalFormatting>
  <conditionalFormatting sqref="F200:G206">
    <cfRule type="expression" dxfId="37" priority="22">
      <formula>F200=""</formula>
    </cfRule>
  </conditionalFormatting>
  <conditionalFormatting sqref="F200:F206">
    <cfRule type="expression" dxfId="36" priority="21">
      <formula>G200&lt;&gt;""</formula>
    </cfRule>
  </conditionalFormatting>
  <conditionalFormatting sqref="G200:G206">
    <cfRule type="expression" dxfId="35" priority="20">
      <formula>F200&lt;&gt;""</formula>
    </cfRule>
  </conditionalFormatting>
  <conditionalFormatting sqref="A207">
    <cfRule type="cellIs" dxfId="34" priority="18" operator="between">
      <formula>7560000000000</formula>
      <formula>7569999999999</formula>
    </cfRule>
    <cfRule type="cellIs" dxfId="33" priority="19" operator="between">
      <formula>0</formula>
      <formula>9999999999</formula>
    </cfRule>
  </conditionalFormatting>
  <conditionalFormatting sqref="A207:D207 I207:T207">
    <cfRule type="expression" dxfId="32" priority="17">
      <formula>A207=""</formula>
    </cfRule>
  </conditionalFormatting>
  <conditionalFormatting sqref="U207:W207">
    <cfRule type="expression" dxfId="31" priority="16">
      <formula>U207=""</formula>
    </cfRule>
  </conditionalFormatting>
  <conditionalFormatting sqref="F207:G207">
    <cfRule type="expression" dxfId="30" priority="15">
      <formula>F207=""</formula>
    </cfRule>
  </conditionalFormatting>
  <conditionalFormatting sqref="F207">
    <cfRule type="expression" dxfId="29" priority="14">
      <formula>G207&lt;&gt;""</formula>
    </cfRule>
  </conditionalFormatting>
  <conditionalFormatting sqref="G207">
    <cfRule type="expression" dxfId="28" priority="13">
      <formula>F207&lt;&gt;""</formula>
    </cfRule>
  </conditionalFormatting>
  <conditionalFormatting sqref="H8:L8 B8:D8 N8:S8">
    <cfRule type="expression" dxfId="27" priority="12">
      <formula>B8=""</formula>
    </cfRule>
  </conditionalFormatting>
  <conditionalFormatting sqref="F8:G8">
    <cfRule type="expression" dxfId="26" priority="11">
      <formula>F8=""</formula>
    </cfRule>
  </conditionalFormatting>
  <conditionalFormatting sqref="F8">
    <cfRule type="expression" dxfId="25" priority="10">
      <formula>G8&lt;&gt;""</formula>
    </cfRule>
  </conditionalFormatting>
  <conditionalFormatting sqref="G8">
    <cfRule type="expression" dxfId="24" priority="9">
      <formula>F8&lt;&gt;""</formula>
    </cfRule>
  </conditionalFormatting>
  <conditionalFormatting sqref="A8">
    <cfRule type="cellIs" dxfId="23" priority="7" operator="between">
      <formula>7560000000000</formula>
      <formula>7569999999999</formula>
    </cfRule>
    <cfRule type="cellIs" dxfId="22" priority="8" operator="between">
      <formula>0</formula>
      <formula>9999999999</formula>
    </cfRule>
  </conditionalFormatting>
  <conditionalFormatting sqref="A8">
    <cfRule type="expression" dxfId="21" priority="6">
      <formula>A8=""</formula>
    </cfRule>
  </conditionalFormatting>
  <conditionalFormatting sqref="E7:E206">
    <cfRule type="expression" dxfId="20" priority="5">
      <formula>E7=""</formula>
    </cfRule>
  </conditionalFormatting>
  <conditionalFormatting sqref="E10:E12">
    <cfRule type="expression" dxfId="19" priority="4">
      <formula>E10=""</formula>
    </cfRule>
  </conditionalFormatting>
  <conditionalFormatting sqref="E8">
    <cfRule type="expression" dxfId="18" priority="3">
      <formula>E8=""</formula>
    </cfRule>
  </conditionalFormatting>
  <conditionalFormatting sqref="E9">
    <cfRule type="expression" dxfId="17" priority="2">
      <formula>E9=""</formula>
    </cfRule>
  </conditionalFormatting>
  <conditionalFormatting sqref="E207">
    <cfRule type="expression" dxfId="16" priority="1">
      <formula>E207=""</formula>
    </cfRule>
  </conditionalFormatting>
  <dataValidations count="8">
    <dataValidation allowBlank="1" showInputMessage="1" showErrorMessage="1" prompt="Saisissez le numéro AVS sans points. Le code du pays (trois premiers chiffres = 756) n'est pas obligatoire. Le numéro AVS est automatiquement formaté." sqref="A106:A207 A11:A104 A8:A9" xr:uid="{00000000-0002-0000-0200-000001000000}"/>
    <dataValidation allowBlank="1" showInputMessage="1" showErrorMessage="1" prompt="Indiquez soit le salaire mensuel, soit le salaire horaire." sqref="F106:G207 F11:G104 F8:G9" xr:uid="{00000000-0002-0000-0200-000002000000}"/>
    <dataValidation allowBlank="1" showInputMessage="1" showErrorMessage="1" prompt="Entweder Monatslohn oder Stundenlohn angeben." sqref="F10:G10 F105:G105" xr:uid="{00000000-0002-0000-0200-000003000000}"/>
    <dataValidation allowBlank="1" showInputMessage="1" showErrorMessage="1" prompt="Geben Sie die AHV-Nummer ohne Punkte ein._x000a_Der Ländercode (erste drei Ziffern = 756) ist nicht zwingend notwendig. Die AHV-Nummer wird automatisch formatiert." sqref="A10 A105" xr:uid="{00000000-0002-0000-0200-000004000000}"/>
    <dataValidation allowBlank="1" showInputMessage="1" showErrorMessage="1" prompt="Fériés effectivement accordés. Attention pour les employés à temps partiel, lisez les instructions" sqref="K8:K207" xr:uid="{00000000-0002-0000-0200-000006000000}"/>
    <dataValidation allowBlank="1" showInputMessage="1" showErrorMessage="1" prompt="Nombre de salaires convenus par an." sqref="H9:H207" xr:uid="{00000000-0002-0000-0200-000007000000}"/>
    <dataValidation allowBlank="1" showInputMessage="1" showErrorMessage="1" prompt="Nombre de salaires mensuels convenus par an." sqref="H8" xr:uid="{00000000-0002-0000-0200-000008000000}"/>
    <dataValidation allowBlank="1" showInputMessage="1" showErrorMessage="1" prompt="Valeur d'entrée valide : +/- 20 heures" sqref="Q8:R207" xr:uid="{2D1B4A9C-D296-4089-A76B-522169ED582B}"/>
  </dataValidations>
  <pageMargins left="0.39370078740157483" right="0.39370078740157483" top="0.78740157480314965" bottom="0.59055118110236227" header="0.31496062992125984" footer="0.31496062992125984"/>
  <pageSetup paperSize="9" scale="46" fitToHeight="0" orientation="landscape" horizontalDpi="300" verticalDpi="300" r:id="rId1"/>
  <headerFooter>
    <oddHeader>&amp;C&amp;"Arial,Fett"&amp;28Données de base des travailleurs</oddHeader>
    <oddFooter>&amp;L&amp;F / &amp;A / 01.2024&amp;RPage &amp;P /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Hilfsdaten!$F$8:$F$16</xm:f>
          </x14:formula1>
          <xm:sqref>U8:U207</xm:sqref>
        </x14:dataValidation>
        <x14:dataValidation type="list" allowBlank="1" showInputMessage="1" showErrorMessage="1" xr:uid="{B23E8DE8-F38B-47E3-B060-226A5C746756}">
          <x14:formula1>
            <xm:f>Hilfsdaten!$F$32:$F$39</xm:f>
          </x14:formula1>
          <xm:sqref>E7:E207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G28"/>
  <sheetViews>
    <sheetView showGridLines="0" zoomScale="85" zoomScaleNormal="85" zoomScaleSheetLayoutView="85" zoomScalePageLayoutView="85" workbookViewId="0">
      <selection activeCell="D12" sqref="D12"/>
    </sheetView>
  </sheetViews>
  <sheetFormatPr baseColWidth="10" defaultColWidth="0" defaultRowHeight="13.2" zeroHeight="1"/>
  <cols>
    <col min="1" max="1" width="16.6640625" style="94" customWidth="1"/>
    <col min="2" max="2" width="20.6640625" style="94" customWidth="1"/>
    <col min="3" max="3" width="11.33203125" style="94" customWidth="1"/>
    <col min="4" max="4" width="42.6640625" style="83" customWidth="1"/>
    <col min="5" max="5" width="5.6640625" style="94" customWidth="1"/>
    <col min="6" max="6" width="5.109375" style="94" hidden="1" customWidth="1"/>
    <col min="7" max="16384" width="11.5546875" style="94" hidden="1"/>
  </cols>
  <sheetData>
    <row r="1" spans="1:7" ht="16.95" customHeight="1">
      <c r="B1" s="206" t="s">
        <v>464</v>
      </c>
      <c r="C1" s="499" t="str">
        <f>'1043Af Demande'!$D$6</f>
        <v xml:space="preserve"> / </v>
      </c>
      <c r="D1" s="500"/>
    </row>
    <row r="2" spans="1:7" ht="16.95" customHeight="1" thickBot="1">
      <c r="B2" s="207" t="s">
        <v>391</v>
      </c>
      <c r="C2" s="501" t="str">
        <f>'1043Af Demande'!$D$24</f>
        <v/>
      </c>
      <c r="D2" s="502"/>
    </row>
    <row r="3" spans="1:7" ht="16.95" customHeight="1">
      <c r="A3" s="38"/>
      <c r="B3" s="38"/>
      <c r="C3" s="38"/>
    </row>
    <row r="4" spans="1:7" ht="16.95" customHeight="1">
      <c r="A4" s="38"/>
      <c r="B4" s="38"/>
      <c r="C4" s="38"/>
    </row>
    <row r="5" spans="1:7" ht="16.95" customHeight="1">
      <c r="E5" s="38"/>
    </row>
    <row r="6" spans="1:7" s="39" customFormat="1" ht="16.95" customHeight="1">
      <c r="D6" s="93"/>
    </row>
    <row r="7" spans="1:7" ht="16.95" customHeight="1" thickBot="1"/>
    <row r="8" spans="1:7" ht="16.95" customHeight="1">
      <c r="A8" s="189"/>
      <c r="B8" s="168"/>
      <c r="C8" s="168"/>
      <c r="D8" s="169"/>
    </row>
    <row r="9" spans="1:7" ht="16.95" customHeight="1">
      <c r="A9" s="170" t="s">
        <v>440</v>
      </c>
      <c r="B9" s="171"/>
      <c r="C9" s="171"/>
      <c r="D9" s="172"/>
    </row>
    <row r="10" spans="1:7" ht="16.95" customHeight="1">
      <c r="A10" s="190"/>
      <c r="B10" s="173"/>
      <c r="C10" s="173"/>
      <c r="D10" s="174"/>
    </row>
    <row r="11" spans="1:7" ht="16.95" customHeight="1">
      <c r="A11" s="175" t="s">
        <v>499</v>
      </c>
      <c r="B11" s="176"/>
      <c r="C11" s="176"/>
      <c r="D11" s="177"/>
    </row>
    <row r="12" spans="1:7" ht="16.95" customHeight="1">
      <c r="A12" s="191" t="str">
        <f>IF('1043Af Demande'!$B$24="","",TEXT(DATE(1,MONTH('1043Af Demande'!$B$24),1),"MMMM")&amp;" "&amp;YEAR('1043Af Demande'!$B$24)-5&amp;":")</f>
        <v/>
      </c>
      <c r="B12" s="178"/>
      <c r="C12" s="178"/>
      <c r="D12" s="363"/>
    </row>
    <row r="13" spans="1:7" ht="16.95" customHeight="1">
      <c r="A13" s="192" t="str">
        <f>IF('1043Af Demande'!$B$24="","",TEXT(DATE(1,MONTH('1043Af Demande'!$B$24),1),"MMMM")&amp;" "&amp;YEAR('1043Af Demande'!$B$24)-4&amp;":")</f>
        <v/>
      </c>
      <c r="B13" s="179"/>
      <c r="C13" s="179"/>
      <c r="D13" s="364"/>
    </row>
    <row r="14" spans="1:7" ht="16.95" customHeight="1">
      <c r="A14" s="192" t="str">
        <f>IF('1043Af Demande'!$B$24="","",TEXT(DATE(1,MONTH('1043Af Demande'!$B$24),1),"MMMM")&amp;" "&amp;YEAR('1043Af Demande'!$B$24)-3&amp;":")</f>
        <v/>
      </c>
      <c r="B14" s="179"/>
      <c r="C14" s="179"/>
      <c r="D14" s="364"/>
      <c r="G14" s="180"/>
    </row>
    <row r="15" spans="1:7" ht="16.95" customHeight="1">
      <c r="A15" s="192" t="str">
        <f>IF('1043Af Demande'!$B$24="","",TEXT(DATE(1,MONTH('1043Af Demande'!$B$24),1),"MMMM")&amp;" "&amp;YEAR('1043Af Demande'!$B$24)-2&amp;":")</f>
        <v/>
      </c>
      <c r="B15" s="179"/>
      <c r="C15" s="179"/>
      <c r="D15" s="364"/>
    </row>
    <row r="16" spans="1:7" ht="16.95" customHeight="1">
      <c r="A16" s="193" t="str">
        <f>IF('1043Af Demande'!$B$24="","",TEXT(DATE(1,MONTH('1043Af Demande'!$B$24),1),"MMMM")&amp;" "&amp;YEAR('1043Af Demande'!$B$24)-1&amp;":")</f>
        <v/>
      </c>
      <c r="B16" s="181"/>
      <c r="C16" s="181"/>
      <c r="D16" s="365"/>
    </row>
    <row r="17" spans="1:4" ht="16.95" customHeight="1">
      <c r="A17" s="182" t="s">
        <v>425</v>
      </c>
      <c r="B17" s="176"/>
      <c r="C17" s="176"/>
      <c r="D17" s="271"/>
    </row>
    <row r="18" spans="1:4" ht="16.95" customHeight="1" thickBot="1">
      <c r="A18" s="194" t="str">
        <f>IF('1043Af Demande'!$B$24="","",TEXT(DATE(1,MONTH('1043Af Demande'!$B$24),1),"MMMM")&amp;" "&amp;YEAR('1043Af Demande'!$B$24)&amp;":")</f>
        <v/>
      </c>
      <c r="B18" s="183"/>
      <c r="C18" s="183"/>
      <c r="D18" s="366"/>
    </row>
    <row r="19" spans="1:4" ht="16.95" customHeight="1">
      <c r="A19" s="189"/>
      <c r="B19" s="184"/>
      <c r="C19" s="184"/>
      <c r="D19" s="272"/>
    </row>
    <row r="20" spans="1:4" ht="16.95" customHeight="1">
      <c r="A20" s="170" t="s">
        <v>426</v>
      </c>
      <c r="B20" s="171"/>
      <c r="C20" s="171"/>
      <c r="D20" s="272"/>
    </row>
    <row r="21" spans="1:4" ht="16.95" customHeight="1">
      <c r="A21" s="195"/>
      <c r="B21" s="184"/>
      <c r="C21" s="184"/>
      <c r="D21" s="272"/>
    </row>
    <row r="22" spans="1:4" ht="16.95" customHeight="1">
      <c r="A22" s="534" t="s">
        <v>427</v>
      </c>
      <c r="B22" s="535"/>
      <c r="C22" s="535"/>
      <c r="D22" s="185" cm="1">
        <f t="array" ref="D22">SUMPRODUCT((D12:D16&lt;&gt;0)*1)</f>
        <v>0</v>
      </c>
    </row>
    <row r="23" spans="1:4" ht="16.95" customHeight="1">
      <c r="A23" s="532" t="str">
        <f>CONCATENATE("Moyenne du chiffre d'affaires des ",D22," périodes considérées :")</f>
        <v>Moyenne du chiffre d'affaires des 0 périodes considérées :</v>
      </c>
      <c r="B23" s="533"/>
      <c r="C23" s="533"/>
      <c r="D23" s="270" t="str">
        <f>IF(ISERROR(SUM(D12:D16)/D22),"0",SUM(D12:D16)/D22)</f>
        <v>0</v>
      </c>
    </row>
    <row r="24" spans="1:4" ht="45.6" customHeight="1">
      <c r="A24" s="530" t="str">
        <f>CONCATENATE("Pourcentage du chiffre d'affaires actuel par rapport à la moyenne des ",D22," périodes considérées :")</f>
        <v>Pourcentage du chiffre d'affaires actuel par rapport à la moyenne des 0 périodes considérées :</v>
      </c>
      <c r="B24" s="531"/>
      <c r="C24" s="531"/>
      <c r="D24" s="220" t="str">
        <f>IF(D22&lt;3,"Pas de calcul : 
Trop peu de périodes de comparaison valables.",D18/D23)</f>
        <v>Pas de calcul : 
Trop peu de périodes de comparaison valables.</v>
      </c>
    </row>
    <row r="25" spans="1:4" ht="45.6" customHeight="1" thickBot="1">
      <c r="A25" s="132" t="s">
        <v>428</v>
      </c>
      <c r="B25" s="97"/>
      <c r="C25" s="97"/>
      <c r="D25" s="218" t="str">
        <f>IF(D22&lt;3,"Droit non accordé : 
Trop peu de périodes de comparaison valables",IF(D24&gt;0.25,"Droit non accordé : 
Trop peu de perte de revenus","Droit accordé"))</f>
        <v>Droit non accordé : 
Trop peu de périodes de comparaison valables</v>
      </c>
    </row>
    <row r="26" spans="1:4"/>
    <row r="28" spans="1:4" ht="13.2" hidden="1" customHeight="1"/>
  </sheetData>
  <sheetProtection algorithmName="SHA-512" hashValue="YsEwFoZiiX5K8fJ1AmxlstkjFdgOrD0mHEjqoum7pLvRd9iQWhY9UbNTc+8E5h2YMhqKjWi8G+zu0Pp7nxty4w==" saltValue="v+r8zggGZhpfuRUmIpcxeg==" spinCount="100000" sheet="1" selectLockedCells="1"/>
  <mergeCells count="5">
    <mergeCell ref="A24:C24"/>
    <mergeCell ref="C1:D1"/>
    <mergeCell ref="C2:D2"/>
    <mergeCell ref="A23:C23"/>
    <mergeCell ref="A22:C22"/>
  </mergeCells>
  <conditionalFormatting sqref="D18">
    <cfRule type="expression" dxfId="15" priority="7">
      <formula>D18=""</formula>
    </cfRule>
  </conditionalFormatting>
  <conditionalFormatting sqref="D25">
    <cfRule type="beginsWith" dxfId="14" priority="5" operator="beginsWith" text="Droit accordé">
      <formula>LEFT(D25,LEN("Droit accordé"))="Droit accordé"</formula>
    </cfRule>
    <cfRule type="beginsWith" dxfId="13" priority="6" operator="beginsWith" text="Droit non">
      <formula>LEFT(D25,LEN("Droit non"))="Droit non"</formula>
    </cfRule>
  </conditionalFormatting>
  <conditionalFormatting sqref="D24">
    <cfRule type="containsText" dxfId="12" priority="2" operator="containsText" text="Keine Berechnung">
      <formula>NOT(ISERROR(SEARCH("Keine Berechnung",D24)))</formula>
    </cfRule>
  </conditionalFormatting>
  <conditionalFormatting sqref="D12:D16">
    <cfRule type="expression" dxfId="11" priority="1">
      <formula>D12=""</formula>
    </cfRule>
  </conditionalFormatting>
  <pageMargins left="0.39370078740157483" right="0.39370078740157483" top="0.78740157480314965" bottom="0.59055118110236227" header="0.31496062992125984" footer="0.31496062992125984"/>
  <pageSetup paperSize="9" fitToHeight="0" orientation="portrait" horizontalDpi="300" verticalDpi="300" r:id="rId1"/>
  <headerFooter>
    <oddHeader>&amp;C&amp;"Arial,Fett"&amp;28Chiffres d'affaires saisonniers</oddHeader>
    <oddFooter>&amp;L&amp;F / &amp;A / 01.2024&amp;RPage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Y212"/>
  <sheetViews>
    <sheetView showGridLines="0" zoomScale="85" zoomScaleNormal="85" zoomScaleSheetLayoutView="85" zoomScalePageLayoutView="85" workbookViewId="0">
      <pane ySplit="11" topLeftCell="A12" activePane="bottomLeft" state="frozen"/>
      <selection pane="bottomLeft" activeCell="U1" sqref="U1:XFD1048576"/>
    </sheetView>
  </sheetViews>
  <sheetFormatPr baseColWidth="10" defaultColWidth="0" defaultRowHeight="14.4" zeroHeight="1"/>
  <cols>
    <col min="1" max="1" width="16.6640625" style="11" customWidth="1"/>
    <col min="2" max="2" width="20.6640625" style="11" customWidth="1"/>
    <col min="3" max="3" width="20.6640625" style="54" customWidth="1"/>
    <col min="4" max="4" width="11.6640625" style="30" customWidth="1"/>
    <col min="5" max="5" width="12.6640625" style="28" customWidth="1"/>
    <col min="6" max="7" width="12.6640625" style="29" customWidth="1"/>
    <col min="8" max="11" width="11.6640625" style="29" customWidth="1"/>
    <col min="12" max="12" width="11.6640625" customWidth="1"/>
    <col min="13" max="13" width="11.6640625" style="28" customWidth="1"/>
    <col min="14" max="16" width="11.6640625" style="29" customWidth="1"/>
    <col min="17" max="19" width="12.6640625" style="29" customWidth="1"/>
    <col min="20" max="20" width="5.6640625" style="29" customWidth="1"/>
    <col min="21" max="21" width="9.6640625" style="36" hidden="1" customWidth="1"/>
    <col min="22" max="22" width="12.6640625" style="101" hidden="1" customWidth="1"/>
    <col min="23" max="23" width="7.6640625" style="57" hidden="1" customWidth="1"/>
    <col min="24" max="24" width="8.44140625" style="57" hidden="1" customWidth="1"/>
    <col min="25" max="25" width="10.44140625" style="43" hidden="1" customWidth="1"/>
    <col min="26" max="26" width="11.6640625" style="43" hidden="1" customWidth="1"/>
    <col min="27" max="27" width="8.88671875" style="43" hidden="1" customWidth="1"/>
    <col min="28" max="28" width="15.109375" style="43" hidden="1" customWidth="1"/>
    <col min="29" max="29" width="10.33203125" style="43" hidden="1" customWidth="1"/>
    <col min="30" max="30" width="9.33203125" style="43" hidden="1" customWidth="1"/>
    <col min="31" max="31" width="9.33203125" style="44" hidden="1" customWidth="1"/>
    <col min="32" max="32" width="10.33203125" style="44" hidden="1" customWidth="1"/>
    <col min="33" max="33" width="16.6640625" style="44" hidden="1" customWidth="1"/>
    <col min="34" max="34" width="12.33203125" style="44" hidden="1" customWidth="1"/>
    <col min="35" max="35" width="10.6640625" style="44" hidden="1" customWidth="1"/>
    <col min="36" max="36" width="22.6640625" style="42" hidden="1" customWidth="1"/>
    <col min="37" max="37" width="22.6640625" style="4" hidden="1" customWidth="1"/>
    <col min="38" max="38" width="10" style="42" hidden="1" customWidth="1"/>
    <col min="39" max="39" width="10" style="23" hidden="1" customWidth="1"/>
    <col min="40" max="40" width="13.33203125" style="23" hidden="1" customWidth="1"/>
    <col min="41" max="41" width="13.33203125" style="4" hidden="1" customWidth="1"/>
    <col min="42" max="42" width="9" style="4" hidden="1" customWidth="1"/>
    <col min="43" max="43" width="10.33203125" style="43" hidden="1" customWidth="1"/>
    <col min="44" max="44" width="12.5546875" style="42" hidden="1" customWidth="1"/>
    <col min="45" max="46" width="8.5546875" style="42" hidden="1" customWidth="1"/>
    <col min="47" max="47" width="10.6640625" style="44" hidden="1" customWidth="1"/>
    <col min="48" max="48" width="8.33203125" style="42" hidden="1" customWidth="1"/>
    <col min="49" max="259" width="8.5546875" style="42" hidden="1" customWidth="1"/>
    <col min="260" max="16384" width="11.44140625" style="42" hidden="1"/>
  </cols>
  <sheetData>
    <row r="1" spans="1:47" s="64" customFormat="1" ht="16.95" customHeight="1">
      <c r="B1" s="206" t="s">
        <v>464</v>
      </c>
      <c r="C1" s="499" t="str">
        <f>'1043Af Demande'!$D$6</f>
        <v xml:space="preserve"> / </v>
      </c>
      <c r="D1" s="500"/>
      <c r="E1" s="82"/>
      <c r="G1" s="83"/>
      <c r="H1" s="83"/>
      <c r="I1" s="83"/>
      <c r="J1" s="83"/>
      <c r="K1" s="123"/>
      <c r="N1" s="85"/>
      <c r="O1" s="124"/>
      <c r="V1" s="99"/>
    </row>
    <row r="2" spans="1:47" s="64" customFormat="1" ht="16.95" customHeight="1" thickBot="1">
      <c r="B2" s="207" t="s">
        <v>391</v>
      </c>
      <c r="C2" s="501" t="str">
        <f>'1043Af Demande'!$D$24</f>
        <v/>
      </c>
      <c r="D2" s="502"/>
      <c r="E2" s="82"/>
      <c r="H2" s="87"/>
      <c r="I2" s="87"/>
      <c r="J2" s="87"/>
      <c r="K2" s="119"/>
      <c r="N2" s="88"/>
      <c r="O2" s="120"/>
      <c r="V2" s="99"/>
    </row>
    <row r="3" spans="1:47" s="25" customFormat="1" ht="52.2" customHeight="1" thickBot="1">
      <c r="A3" s="125"/>
      <c r="B3" s="125"/>
      <c r="C3" s="125"/>
      <c r="D3" s="126"/>
      <c r="E3" s="126"/>
      <c r="F3" s="127"/>
      <c r="G3" s="128"/>
      <c r="H3" s="128"/>
      <c r="I3" s="128"/>
      <c r="J3" s="128"/>
      <c r="K3" s="129"/>
      <c r="L3" s="125"/>
      <c r="M3" s="125"/>
      <c r="N3" s="130"/>
      <c r="O3" s="131"/>
      <c r="P3" s="125"/>
      <c r="Q3" s="125"/>
      <c r="R3" s="125"/>
      <c r="S3" s="125"/>
      <c r="V3" s="100"/>
    </row>
    <row r="4" spans="1:47" s="94" customFormat="1" ht="16.95" customHeight="1">
      <c r="A4" s="415" t="s">
        <v>373</v>
      </c>
      <c r="B4" s="208"/>
      <c r="C4" s="208"/>
      <c r="D4" s="208"/>
      <c r="E4" s="208"/>
      <c r="F4" s="208"/>
      <c r="G4" s="208"/>
      <c r="H4" s="208"/>
      <c r="I4" s="208"/>
      <c r="J4" s="208"/>
      <c r="K4" s="221"/>
      <c r="L4" s="208"/>
      <c r="M4" s="208"/>
      <c r="N4" s="208"/>
      <c r="O4" s="221"/>
      <c r="P4" s="208"/>
      <c r="Q4" s="208"/>
      <c r="R4" s="221"/>
      <c r="S4" s="222" t="s">
        <v>429</v>
      </c>
      <c r="T4" s="223"/>
      <c r="U4" s="224"/>
      <c r="V4" s="225"/>
      <c r="W4" s="226"/>
      <c r="X4" s="226"/>
      <c r="Y4" s="227"/>
      <c r="Z4" s="227"/>
      <c r="AA4" s="227">
        <f>SUM(Y12:Y211)</f>
        <v>0</v>
      </c>
      <c r="AB4" s="227">
        <f>SUM(Y12:Y211)</f>
        <v>0</v>
      </c>
      <c r="AC4" s="227"/>
      <c r="AD4" s="227"/>
      <c r="AE4" s="180"/>
      <c r="AF4" s="180"/>
      <c r="AG4" s="227">
        <f>SUM(AD12:AD211)</f>
        <v>0</v>
      </c>
      <c r="AH4" s="180" t="s">
        <v>47</v>
      </c>
      <c r="AI4" s="64">
        <f>'1043Af Demande'!B$30</f>
        <v>0</v>
      </c>
      <c r="AK4" s="227">
        <f t="shared" ref="AK4:AU4" si="0">SUM(AH12:AH211)</f>
        <v>0</v>
      </c>
      <c r="AL4" s="227">
        <f t="shared" si="0"/>
        <v>0</v>
      </c>
      <c r="AM4" s="227">
        <f t="shared" si="0"/>
        <v>0</v>
      </c>
      <c r="AN4" s="227">
        <f t="shared" si="0"/>
        <v>0</v>
      </c>
      <c r="AO4" s="227">
        <f t="shared" si="0"/>
        <v>0</v>
      </c>
      <c r="AP4" s="227">
        <f t="shared" si="0"/>
        <v>0</v>
      </c>
      <c r="AQ4" s="227">
        <f t="shared" si="0"/>
        <v>0</v>
      </c>
      <c r="AR4" s="227">
        <f t="shared" si="0"/>
        <v>0</v>
      </c>
      <c r="AS4" s="227">
        <f t="shared" si="0"/>
        <v>0</v>
      </c>
      <c r="AT4" s="227">
        <f t="shared" si="0"/>
        <v>0</v>
      </c>
      <c r="AU4" s="227">
        <f t="shared" si="0"/>
        <v>0</v>
      </c>
    </row>
    <row r="5" spans="1:47" s="94" customFormat="1" ht="16.95" customHeight="1">
      <c r="A5" s="228"/>
      <c r="B5" s="229" t="s">
        <v>379</v>
      </c>
      <c r="C5" s="230">
        <f>AM4</f>
        <v>0</v>
      </c>
      <c r="D5" s="231"/>
      <c r="E5" s="231"/>
      <c r="F5" s="209" t="s">
        <v>448</v>
      </c>
      <c r="G5" s="273" t="str">
        <f>'1043Af Demande'!B31</f>
        <v/>
      </c>
      <c r="H5" s="450"/>
      <c r="I5" s="231"/>
      <c r="J5" s="231"/>
      <c r="K5" s="232"/>
      <c r="L5" s="231"/>
      <c r="M5" s="209" t="str">
        <f>CONCATENATE("CA actuel comparé à la moyenne de la même période des ",'1043Cf CA saisonniers'!D22," années précédentes :")</f>
        <v>CA actuel comparé à la moyenne de la même période des 0 années précédentes :</v>
      </c>
      <c r="N5" s="219" t="str">
        <f>IF('1043Cf CA saisonniers'!D24="Pas de calcul : 
Trop peu de périodes de comparaison valables.","Pas de calcul.",'1043Cf CA saisonniers'!D24)</f>
        <v>Pas de calcul.</v>
      </c>
      <c r="O5" s="233"/>
      <c r="P5" s="234"/>
      <c r="Q5" s="211" t="s">
        <v>538</v>
      </c>
      <c r="R5" s="233"/>
      <c r="S5" s="275" t="str">
        <f>AL5</f>
        <v/>
      </c>
      <c r="U5" s="235"/>
      <c r="V5" s="236"/>
      <c r="W5" s="226"/>
      <c r="X5" s="226"/>
      <c r="Y5" s="227"/>
      <c r="Z5" s="227"/>
      <c r="AA5" s="227"/>
      <c r="AB5" s="227"/>
      <c r="AC5" s="227"/>
      <c r="AD5" s="227"/>
      <c r="AE5" s="180"/>
      <c r="AF5" s="180"/>
      <c r="AG5" s="180" t="str">
        <f>Übersetzungstexte!A$311</f>
        <v>Mindestausfall 10%</v>
      </c>
      <c r="AH5" s="180"/>
      <c r="AI5" s="180"/>
      <c r="AJ5" s="123" t="str">
        <f>CONCATENATE(TEXT(AU4,"#'##0.00")," * ",TEXT('1043Af Demande'!B31,"0.000%")," =")</f>
        <v>0.00 *  =</v>
      </c>
      <c r="AK5" s="94" t="str">
        <f>IF(Z$8&lt;10,AG5,AJ5)</f>
        <v>Mindestausfall 10%</v>
      </c>
      <c r="AL5" s="180" t="str">
        <f>IF(Z$8&lt;10,"",IF(AL4=0,0,MAX(ROUND((AU4)*'1043Af Demande'!B31*2,1)/2,0)))</f>
        <v/>
      </c>
      <c r="AM5" s="235">
        <f>IF(OR(AL4=0,Z$8&lt;10),0,MAX(ROUND((AQ4-AR4)*'1043Af Demande'!B31*2,1)/2,0))</f>
        <v>0</v>
      </c>
      <c r="AN5" s="235"/>
      <c r="AQ5" s="227"/>
      <c r="AR5" s="237"/>
      <c r="AS5" s="180"/>
      <c r="AT5" s="180"/>
      <c r="AU5" s="180"/>
    </row>
    <row r="6" spans="1:47" s="94" customFormat="1" ht="16.95" customHeight="1" thickBot="1">
      <c r="A6" s="238"/>
      <c r="B6" s="210" t="s">
        <v>378</v>
      </c>
      <c r="C6" s="239">
        <f>AN4</f>
        <v>0</v>
      </c>
      <c r="D6" s="240"/>
      <c r="E6" s="240"/>
      <c r="F6" s="210" t="s">
        <v>536</v>
      </c>
      <c r="G6" s="274" t="str">
        <f>IF(NOT('1043Af Demande'!$B$24=""),VLOOKUP('1043Af Demande'!$B$24,Hilfsdaten!$A$3:'Hilfsdaten'!$D$40,3,TRUE),"")</f>
        <v/>
      </c>
      <c r="H6" s="242"/>
      <c r="I6" s="240"/>
      <c r="J6" s="240"/>
      <c r="K6" s="210"/>
      <c r="L6" s="240"/>
      <c r="M6" s="210" t="s">
        <v>537</v>
      </c>
      <c r="N6" s="239">
        <f>'1043Af Demande'!B30</f>
        <v>0</v>
      </c>
      <c r="O6" s="241"/>
      <c r="P6" s="242"/>
      <c r="Q6" s="212" t="s">
        <v>380</v>
      </c>
      <c r="R6" s="241"/>
      <c r="S6" s="276" t="str">
        <f>IF('1043Cf CA saisonniers'!D25&lt;&gt;"Droit accordé","Droit non accordé",AL6)</f>
        <v>Droit non accordé</v>
      </c>
      <c r="T6" s="237"/>
      <c r="U6" s="235"/>
      <c r="V6" s="243"/>
      <c r="W6" s="226"/>
      <c r="X6" s="226"/>
      <c r="Y6" s="227"/>
      <c r="Z6" s="227"/>
      <c r="AA6" s="244">
        <f>IF(AO4=AP4,0,MIN(MAX(ROUND(AB4/(AO4-AP4),4),0),1))</f>
        <v>0</v>
      </c>
      <c r="AB6" s="244"/>
      <c r="AC6" s="244"/>
      <c r="AD6" s="227"/>
      <c r="AE6" s="180"/>
      <c r="AF6" s="180"/>
      <c r="AG6" s="180" t="str">
        <f>Übersetzungstexte!A$312</f>
        <v>nicht erreicht</v>
      </c>
      <c r="AH6" s="180"/>
      <c r="AI6" s="180"/>
      <c r="AJ6" s="123" t="str">
        <f>Übersetzungstexte!A$310</f>
        <v>Kurzarbeitsentschädigung:</v>
      </c>
      <c r="AK6" s="94" t="str">
        <f>IF(Z$8&lt;10,AG6,AJ6)</f>
        <v>nicht erreicht</v>
      </c>
      <c r="AL6" s="180">
        <f>IF(Z$8&gt;=10,AL4+AL5,0)</f>
        <v>0</v>
      </c>
      <c r="AM6" s="235"/>
      <c r="AN6" s="235"/>
      <c r="AQ6" s="227"/>
      <c r="AU6" s="180"/>
    </row>
    <row r="7" spans="1:47" ht="16.95" customHeight="1" thickBot="1">
      <c r="A7" s="196"/>
      <c r="B7" s="196"/>
      <c r="C7" s="197"/>
      <c r="D7" s="198"/>
      <c r="E7" s="199"/>
      <c r="F7" s="200"/>
      <c r="G7" s="200"/>
      <c r="H7" s="201"/>
      <c r="I7" s="201"/>
      <c r="J7" s="201"/>
      <c r="K7" s="202"/>
      <c r="L7" s="203"/>
      <c r="M7" s="199"/>
      <c r="N7" s="200"/>
      <c r="O7" s="200"/>
      <c r="P7" s="200"/>
      <c r="Q7" s="200"/>
      <c r="R7" s="200"/>
      <c r="S7" s="200"/>
    </row>
    <row r="8" spans="1:47" s="11" customFormat="1" ht="16.95" customHeight="1" thickBot="1">
      <c r="A8" s="72" t="s">
        <v>539</v>
      </c>
      <c r="B8" s="73"/>
      <c r="C8" s="74"/>
      <c r="D8" s="79" t="s">
        <v>540</v>
      </c>
      <c r="E8" s="77">
        <f>AS4</f>
        <v>0</v>
      </c>
      <c r="F8" s="77">
        <f>SUM(F12:F211)</f>
        <v>0</v>
      </c>
      <c r="G8" s="77">
        <f>SUM(G12:G211)</f>
        <v>0</v>
      </c>
      <c r="H8" s="75"/>
      <c r="I8" s="75"/>
      <c r="J8" s="75"/>
      <c r="K8" s="76">
        <f>SUM(K12:K211)</f>
        <v>0</v>
      </c>
      <c r="L8" s="77">
        <f>SUMIF(L12:L211,"&gt;0",L12:L211)</f>
        <v>0</v>
      </c>
      <c r="M8" s="77">
        <f>SUM(M12:M211)</f>
        <v>0</v>
      </c>
      <c r="N8" s="77">
        <f>SUM(N12:N211)</f>
        <v>0</v>
      </c>
      <c r="O8" s="106"/>
      <c r="P8" s="77">
        <f>SUM(P12:P211)</f>
        <v>0</v>
      </c>
      <c r="Q8" s="77">
        <f>SUM(Q12:Q211)</f>
        <v>0</v>
      </c>
      <c r="R8" s="77"/>
      <c r="S8" s="78"/>
      <c r="T8" s="29"/>
      <c r="U8" s="36"/>
      <c r="V8" s="102"/>
      <c r="W8" s="36"/>
      <c r="X8" s="36"/>
      <c r="Y8" s="29"/>
      <c r="Z8" s="29">
        <f>IF(N5&lt;=25%,100-(N5*100),0)</f>
        <v>0</v>
      </c>
      <c r="AA8" s="37">
        <f>Z8</f>
        <v>0</v>
      </c>
      <c r="AB8" s="30">
        <f>IF(Z8="","",MAX(Z8,0))</f>
        <v>0</v>
      </c>
      <c r="AC8" s="30">
        <f>IF(Z8=0,0,AB8/Z8)</f>
        <v>0</v>
      </c>
      <c r="AD8" s="30"/>
      <c r="AE8" s="30"/>
      <c r="AF8" s="30" t="str">
        <f>CONCATENATE(Übersetzungstexte!A288," ",TEXT(AI$4,"0"))</f>
        <v>Abzug 0</v>
      </c>
      <c r="AJ8" s="31"/>
      <c r="AK8" s="31"/>
      <c r="AN8" s="29"/>
      <c r="AR8" s="30"/>
    </row>
    <row r="9" spans="1:47" s="11" customFormat="1" ht="12" customHeight="1">
      <c r="A9" s="103"/>
      <c r="B9" s="104"/>
      <c r="C9" s="105"/>
      <c r="D9" s="545" t="s">
        <v>374</v>
      </c>
      <c r="E9" s="547" t="s">
        <v>522</v>
      </c>
      <c r="F9" s="549" t="s">
        <v>520</v>
      </c>
      <c r="G9" s="549" t="s">
        <v>535</v>
      </c>
      <c r="H9" s="540" t="s">
        <v>369</v>
      </c>
      <c r="I9" s="541"/>
      <c r="J9" s="542"/>
      <c r="K9" s="547" t="s">
        <v>529</v>
      </c>
      <c r="L9" s="551" t="s">
        <v>375</v>
      </c>
      <c r="M9" s="543" t="s">
        <v>376</v>
      </c>
      <c r="N9" s="544"/>
      <c r="O9" s="519" t="s">
        <v>541</v>
      </c>
      <c r="P9" s="523" t="s">
        <v>377</v>
      </c>
      <c r="Q9" s="538" t="s">
        <v>381</v>
      </c>
      <c r="R9" s="521" t="s">
        <v>383</v>
      </c>
      <c r="S9" s="536" t="s">
        <v>382</v>
      </c>
      <c r="T9" s="29"/>
      <c r="U9" s="36"/>
      <c r="V9" s="102"/>
      <c r="W9" s="36"/>
      <c r="X9" s="36"/>
      <c r="Y9" s="29"/>
      <c r="Z9" s="29"/>
      <c r="AA9" s="37"/>
      <c r="AB9" s="30"/>
      <c r="AC9" s="30"/>
      <c r="AD9" s="30"/>
      <c r="AE9" s="30"/>
      <c r="AF9" s="30"/>
      <c r="AJ9" s="31"/>
      <c r="AK9" s="31"/>
      <c r="AN9" s="29"/>
      <c r="AR9" s="30"/>
    </row>
    <row r="10" spans="1:47" s="45" customFormat="1" ht="39.75" customHeight="1" thickBot="1">
      <c r="A10" s="213" t="s">
        <v>362</v>
      </c>
      <c r="B10" s="214" t="s">
        <v>363</v>
      </c>
      <c r="C10" s="215" t="s">
        <v>364</v>
      </c>
      <c r="D10" s="546"/>
      <c r="E10" s="548"/>
      <c r="F10" s="550"/>
      <c r="G10" s="550"/>
      <c r="H10" s="133" t="s">
        <v>372</v>
      </c>
      <c r="I10" s="205" t="s">
        <v>461</v>
      </c>
      <c r="J10" s="204" t="s">
        <v>463</v>
      </c>
      <c r="K10" s="548"/>
      <c r="L10" s="552"/>
      <c r="M10" s="216">
        <v>1</v>
      </c>
      <c r="N10" s="217">
        <v>0.8</v>
      </c>
      <c r="O10" s="520"/>
      <c r="P10" s="524"/>
      <c r="Q10" s="539"/>
      <c r="R10" s="522"/>
      <c r="S10" s="537"/>
      <c r="T10" s="40"/>
      <c r="U10" s="58" t="s">
        <v>311</v>
      </c>
      <c r="V10" s="98" t="s">
        <v>312</v>
      </c>
      <c r="W10" s="58" t="s">
        <v>320</v>
      </c>
      <c r="X10" s="59" t="s">
        <v>321</v>
      </c>
      <c r="Y10" s="60" t="s">
        <v>306</v>
      </c>
      <c r="Z10" s="61" t="s">
        <v>322</v>
      </c>
      <c r="AA10" s="61" t="s">
        <v>323</v>
      </c>
      <c r="AB10" s="61" t="s">
        <v>324</v>
      </c>
      <c r="AC10" s="61" t="s">
        <v>325</v>
      </c>
      <c r="AD10" s="62" t="s">
        <v>326</v>
      </c>
      <c r="AE10" s="62" t="s">
        <v>327</v>
      </c>
      <c r="AF10" s="62" t="s">
        <v>328</v>
      </c>
      <c r="AG10" s="63" t="s">
        <v>329</v>
      </c>
      <c r="AH10" s="63" t="s">
        <v>316</v>
      </c>
      <c r="AI10" s="58" t="s">
        <v>330</v>
      </c>
      <c r="AJ10" s="63" t="s">
        <v>554</v>
      </c>
      <c r="AK10" s="63" t="s">
        <v>553</v>
      </c>
      <c r="AL10" s="63" t="s">
        <v>317</v>
      </c>
      <c r="AM10" s="63" t="s">
        <v>318</v>
      </c>
      <c r="AN10" s="62" t="s">
        <v>315</v>
      </c>
      <c r="AO10" s="63" t="s">
        <v>316</v>
      </c>
      <c r="AP10" s="59" t="s">
        <v>313</v>
      </c>
      <c r="AQ10" s="58" t="s">
        <v>314</v>
      </c>
      <c r="AR10" s="61" t="s">
        <v>319</v>
      </c>
      <c r="AS10" s="41"/>
    </row>
    <row r="11" spans="1:47" s="268" customFormat="1" ht="16.95" customHeight="1">
      <c r="A11" s="256" t="s">
        <v>447</v>
      </c>
      <c r="B11" s="257" t="s">
        <v>444</v>
      </c>
      <c r="C11" s="258" t="s">
        <v>445</v>
      </c>
      <c r="D11" s="277">
        <v>28.09</v>
      </c>
      <c r="E11" s="278">
        <v>176</v>
      </c>
      <c r="F11" s="279">
        <v>112</v>
      </c>
      <c r="G11" s="280">
        <v>8</v>
      </c>
      <c r="H11" s="281">
        <v>12</v>
      </c>
      <c r="I11" s="282">
        <v>1</v>
      </c>
      <c r="J11" s="283">
        <v>11</v>
      </c>
      <c r="K11" s="284">
        <v>5</v>
      </c>
      <c r="L11" s="285">
        <v>29</v>
      </c>
      <c r="M11" s="286">
        <v>814.6</v>
      </c>
      <c r="N11" s="287">
        <v>651.70000000000005</v>
      </c>
      <c r="O11" s="288">
        <v>0</v>
      </c>
      <c r="P11" s="289">
        <v>359.55</v>
      </c>
      <c r="Q11" s="285">
        <v>292.14999999999998</v>
      </c>
      <c r="R11" s="279">
        <v>52.13</v>
      </c>
      <c r="S11" s="290">
        <v>344.28</v>
      </c>
      <c r="T11" s="259"/>
      <c r="U11" s="260"/>
      <c r="V11" s="269"/>
      <c r="W11" s="261"/>
      <c r="X11" s="261"/>
      <c r="Y11" s="262"/>
      <c r="Z11" s="262"/>
      <c r="AA11" s="262"/>
      <c r="AB11" s="263"/>
      <c r="AC11" s="263"/>
      <c r="AD11" s="263"/>
      <c r="AE11" s="263"/>
      <c r="AF11" s="263"/>
      <c r="AG11" s="263"/>
      <c r="AH11" s="263"/>
      <c r="AI11" s="263"/>
      <c r="AJ11" s="264"/>
      <c r="AK11" s="265"/>
      <c r="AL11" s="263"/>
      <c r="AM11" s="263"/>
      <c r="AN11" s="266"/>
      <c r="AO11" s="267"/>
      <c r="AP11" s="263"/>
      <c r="AQ11" s="263"/>
      <c r="AR11" s="263"/>
    </row>
    <row r="12" spans="1:47" s="39" customFormat="1" ht="16.95" customHeight="1">
      <c r="A12" s="253" t="str">
        <f>IF('1043Bf Données de base trav.'!A8="","",'1043Bf Données de base trav.'!A8)</f>
        <v/>
      </c>
      <c r="B12" s="254" t="str">
        <f>IF('1043Bf Données de base trav.'!B8="","",'1043Bf Données de base trav.'!B8)</f>
        <v/>
      </c>
      <c r="C12" s="255" t="str">
        <f>IF('1043Bf Données de base trav.'!C8="","",'1043Bf Données de base trav.'!C8)</f>
        <v/>
      </c>
      <c r="D12" s="291" t="str">
        <f>IF(ISERROR('1043Bf Données de base trav.'!AJ8),"",'1043Bf Données de base trav.'!AJ8)</f>
        <v/>
      </c>
      <c r="E12" s="292" t="str">
        <f>IF('1043Bf Données de base trav.'!N8="","",'1043Bf Données de base trav.'!N8)</f>
        <v/>
      </c>
      <c r="F12" s="293" t="str">
        <f>IF('1043Bf Données de base trav.'!O8="","",'1043Bf Données de base trav.'!O8)</f>
        <v/>
      </c>
      <c r="G12" s="294" t="str">
        <f>IF('1043Bf Données de base trav.'!P8="","",'1043Bf Données de base trav.'!P8)</f>
        <v/>
      </c>
      <c r="H12" s="295" t="str">
        <f>IF('1043Bf Données de base trav.'!Q8="","",'1043Bf Données de base trav.'!Q8)</f>
        <v/>
      </c>
      <c r="I12" s="296" t="str">
        <f>IF('1043Bf Données de base trav.'!R8="","",'1043Bf Données de base trav.'!R8)</f>
        <v/>
      </c>
      <c r="J12" s="297" t="str">
        <f>W12</f>
        <v/>
      </c>
      <c r="K12" s="298" t="str">
        <f>IF('1043Bf Données de base trav.'!S8="","",'1043Bf Données de base trav.'!S8)</f>
        <v/>
      </c>
      <c r="L12" s="291" t="str">
        <f t="shared" ref="L12:L32" si="1">X12</f>
        <v/>
      </c>
      <c r="M12" s="299" t="str">
        <f t="shared" ref="M12:N15" si="2">AD12</f>
        <v/>
      </c>
      <c r="N12" s="300" t="str">
        <f t="shared" si="2"/>
        <v/>
      </c>
      <c r="O12" s="301" t="str">
        <f>AG12</f>
        <v/>
      </c>
      <c r="P12" s="302" t="str">
        <f>AF12</f>
        <v/>
      </c>
      <c r="Q12" s="291" t="str">
        <f>AI12</f>
        <v/>
      </c>
      <c r="R12" s="293" t="str">
        <f>IF(Q12="","",MAX((M12-AH12)*'1043Af Demande'!$B$31,0))</f>
        <v/>
      </c>
      <c r="S12" s="303" t="str">
        <f>IF(Q12="","",Q12+R12)</f>
        <v/>
      </c>
      <c r="T12" s="107"/>
      <c r="U12" s="108" t="str">
        <f t="shared" ref="U12:U43" si="3">IF($A12="","",D12)</f>
        <v/>
      </c>
      <c r="V12" s="109" t="str">
        <f>'1043Bf Données de base trav.'!M8</f>
        <v/>
      </c>
      <c r="W12" s="110" t="str">
        <f>IF(A12="","",'1043Bf Données de base trav.'!Q8-'1043Bf Données de base trav.'!R8)</f>
        <v/>
      </c>
      <c r="X12" s="110" t="str">
        <f>IF(OR($C12="",E12="",F12="",G12="",K12="",'1043Cf CA saisonniers'!$D$25&lt;&gt;"Droit accordé"),"",E12-(F12+G12+W12+K12))</f>
        <v/>
      </c>
      <c r="Y12" s="111" t="str">
        <f>IF(X12="","",MAX(X12,0))</f>
        <v/>
      </c>
      <c r="Z12" s="111" t="str">
        <f t="shared" ref="Z12:Z43" si="4">IF(L12="","",Z$8)</f>
        <v/>
      </c>
      <c r="AA12" s="111" t="str">
        <f t="shared" ref="AA12:AA43" si="5">IF(L12="","",L12*AA$8)</f>
        <v/>
      </c>
      <c r="AB12" s="112">
        <f>IF(Z12="0","0",AB$8)</f>
        <v>0</v>
      </c>
      <c r="AC12" s="112" t="str">
        <f>L12</f>
        <v/>
      </c>
      <c r="AD12" s="112" t="str">
        <f t="shared" ref="AD12:AD43" si="6">IF(OR($C12="",L12="",D12=""),"",MAX(ROUND(L12*D12*2,1)/2,0))</f>
        <v/>
      </c>
      <c r="AE12" s="112" t="str">
        <f t="shared" ref="AE12:AE43" si="7">IF(OR($C12="",M12=""),"",ROUND(M12*8/5,1)/2)</f>
        <v/>
      </c>
      <c r="AF12" s="112" t="str">
        <f>IF(OR($A12="",D12="",M12=""),"",V12/5*AI$4*D12*0.8)</f>
        <v/>
      </c>
      <c r="AG12" s="112" t="str">
        <f>IF(OR($C12="",L12="",M12=""),"",MAX(N12+'1043Bf Données de base trav.'!T8-M12,0))</f>
        <v/>
      </c>
      <c r="AH12" s="112">
        <f>'1043Bf Données de base trav.'!T8</f>
        <v>0</v>
      </c>
      <c r="AI12" s="112" t="str">
        <f>IF(OR($A12="",M12=""),"",MAX(N12-P12-AG12,0))</f>
        <v/>
      </c>
      <c r="AJ12" s="113">
        <f t="shared" ref="AJ12:AJ43" si="8">IF(E12="",0,1)</f>
        <v>0</v>
      </c>
      <c r="AK12" s="114">
        <f>IF(OR(L12="",Q12=""),0,IF(ROUND(IF(OR($C12="",E12="",F12="",G12="", K12="",),"",E12-(F12+G12+W12)),2)&gt;0,1,0))</f>
        <v>0</v>
      </c>
      <c r="AL12" s="112">
        <f t="shared" ref="AL12:AL43" si="9">IF(E12="",0,E12)</f>
        <v>0</v>
      </c>
      <c r="AM12" s="112">
        <f>IF(E12="",0,'1043Bf Données de base trav.'!P8)</f>
        <v>0</v>
      </c>
      <c r="AN12" s="115">
        <f>IF('1043Bf Données de base trav.'!Y8&gt;0,AD12,0)</f>
        <v>0</v>
      </c>
      <c r="AO12" s="116">
        <f>IF('1043Bf Données de base trav.'!Y8&gt;0,'1043Bf Données de base trav.'!T8,0)</f>
        <v>0</v>
      </c>
      <c r="AP12" s="112" t="str">
        <f t="shared" ref="AP12:AP43" si="10">E12</f>
        <v/>
      </c>
      <c r="AQ12" s="112">
        <f>'1043Bf Données de base trav.'!P8</f>
        <v>0</v>
      </c>
      <c r="AR12" s="112">
        <f>IF(AN12="",0,MAX(AN12-AO12,0))</f>
        <v>0</v>
      </c>
      <c r="AS12" s="117"/>
    </row>
    <row r="13" spans="1:47" s="39" customFormat="1" ht="16.95" customHeight="1">
      <c r="A13" s="121" t="str">
        <f>IF('1043Bf Données de base trav.'!A9="","",'1043Bf Données de base trav.'!A9)</f>
        <v/>
      </c>
      <c r="B13" s="122" t="str">
        <f>IF('1043Bf Données de base trav.'!B9="","",'1043Bf Données de base trav.'!B9)</f>
        <v/>
      </c>
      <c r="C13" s="118" t="str">
        <f>IF('1043Bf Données de base trav.'!C9="","",'1043Bf Données de base trav.'!C9)</f>
        <v/>
      </c>
      <c r="D13" s="304" t="str">
        <f>IF(ISERROR('1043Bf Données de base trav.'!AJ9),"",'1043Bf Données de base trav.'!AJ9)</f>
        <v/>
      </c>
      <c r="E13" s="305" t="str">
        <f>IF('1043Bf Données de base trav.'!N9="","",'1043Bf Données de base trav.'!N9)</f>
        <v/>
      </c>
      <c r="F13" s="306" t="str">
        <f>IF('1043Bf Données de base trav.'!O9="","",'1043Bf Données de base trav.'!O9)</f>
        <v/>
      </c>
      <c r="G13" s="307" t="str">
        <f>IF('1043Bf Données de base trav.'!P9="","",'1043Bf Données de base trav.'!P9)</f>
        <v/>
      </c>
      <c r="H13" s="308" t="str">
        <f>IF('1043Bf Données de base trav.'!Q9="","",'1043Bf Données de base trav.'!Q9)</f>
        <v/>
      </c>
      <c r="I13" s="309" t="str">
        <f>IF('1043Bf Données de base trav.'!R9="","",'1043Bf Données de base trav.'!R9)</f>
        <v/>
      </c>
      <c r="J13" s="310" t="str">
        <f t="shared" ref="J13:J76" si="11">W13</f>
        <v/>
      </c>
      <c r="K13" s="311" t="str">
        <f>IF('1043Bf Données de base trav.'!S9="","",'1043Bf Données de base trav.'!S9)</f>
        <v/>
      </c>
      <c r="L13" s="312" t="str">
        <f t="shared" si="1"/>
        <v/>
      </c>
      <c r="M13" s="313" t="str">
        <f t="shared" si="2"/>
        <v/>
      </c>
      <c r="N13" s="314" t="str">
        <f t="shared" si="2"/>
        <v/>
      </c>
      <c r="O13" s="315" t="str">
        <f t="shared" ref="O13:O76" si="12">AG13</f>
        <v/>
      </c>
      <c r="P13" s="316" t="str">
        <f>AF13</f>
        <v/>
      </c>
      <c r="Q13" s="312" t="str">
        <f>AI13</f>
        <v/>
      </c>
      <c r="R13" s="306" t="str">
        <f>IF(Q13="","",MAX((M13-AH13)*'1043Af Demande'!$B$31,0))</f>
        <v/>
      </c>
      <c r="S13" s="317" t="str">
        <f t="shared" ref="S13:S76" si="13">IF(Q13="","",Q13+R13)</f>
        <v/>
      </c>
      <c r="T13" s="107"/>
      <c r="U13" s="108" t="str">
        <f t="shared" si="3"/>
        <v/>
      </c>
      <c r="V13" s="109" t="str">
        <f>'1043Bf Données de base trav.'!M9</f>
        <v/>
      </c>
      <c r="W13" s="110" t="str">
        <f>IF(A13="","",'1043Bf Données de base trav.'!Q9-'1043Bf Données de base trav.'!R9)</f>
        <v/>
      </c>
      <c r="X13" s="110" t="str">
        <f>IF(OR($C13="",E13="",F13="",G13="",K13="",'1043Cf CA saisonniers'!$D$25&lt;&gt;"Droit accordé"),"",E13-(F13+G13+W13+K13))</f>
        <v/>
      </c>
      <c r="Y13" s="111" t="str">
        <f t="shared" ref="Y13:Y32" si="14">IF(X13="","",MAX(X13,0))</f>
        <v/>
      </c>
      <c r="Z13" s="111" t="str">
        <f t="shared" si="4"/>
        <v/>
      </c>
      <c r="AA13" s="111" t="str">
        <f t="shared" si="5"/>
        <v/>
      </c>
      <c r="AB13" s="112" t="str">
        <f>IF(Z13="","",AB$8)</f>
        <v/>
      </c>
      <c r="AC13" s="112" t="str">
        <f t="shared" ref="AC13:AC76" si="15">L13</f>
        <v/>
      </c>
      <c r="AD13" s="112" t="str">
        <f t="shared" si="6"/>
        <v/>
      </c>
      <c r="AE13" s="112" t="str">
        <f t="shared" si="7"/>
        <v/>
      </c>
      <c r="AF13" s="112" t="str">
        <f t="shared" ref="AF13:AF76" si="16">IF(OR($A13="",D13="",M13=""),"",V13/5*AI$4*D13*0.8)</f>
        <v/>
      </c>
      <c r="AG13" s="112" t="str">
        <f>IF(OR($C13="",L13="",M13=""),"",MAX(N13+'1043Bf Données de base trav.'!T9-M13,0))</f>
        <v/>
      </c>
      <c r="AH13" s="112">
        <f>'1043Bf Données de base trav.'!T9</f>
        <v>0</v>
      </c>
      <c r="AI13" s="112" t="str">
        <f t="shared" ref="AI13:AI76" si="17">IF(OR($A13="",M13=""),"",MAX(N13-P13-AG13,0))</f>
        <v/>
      </c>
      <c r="AJ13" s="113">
        <f t="shared" si="8"/>
        <v>0</v>
      </c>
      <c r="AK13" s="114">
        <f t="shared" ref="AK13:AK76" si="18">IF(OR(L13="",Q13=""),0,IF(ROUND(IF(OR($C13="",E13="",F13="",G13="", K13="",),"",E13-(F13+G13+W13)),2)&gt;0,1,0))</f>
        <v>0</v>
      </c>
      <c r="AL13" s="112">
        <f t="shared" si="9"/>
        <v>0</v>
      </c>
      <c r="AM13" s="112">
        <f>IF(E13="",0,'1043Bf Données de base trav.'!P9)</f>
        <v>0</v>
      </c>
      <c r="AN13" s="115">
        <f>IF('1043Bf Données de base trav.'!Y9&gt;0,AD13,0)</f>
        <v>0</v>
      </c>
      <c r="AO13" s="116">
        <f>IF('1043Bf Données de base trav.'!Y9&gt;0,'1043Bf Données de base trav.'!T9,0)</f>
        <v>0</v>
      </c>
      <c r="AP13" s="112" t="str">
        <f t="shared" si="10"/>
        <v/>
      </c>
      <c r="AQ13" s="112">
        <f>'1043Bf Données de base trav.'!P9</f>
        <v>0</v>
      </c>
      <c r="AR13" s="112">
        <f t="shared" ref="AR13:AR32" si="19">IF(AN13="",0,MAX(AN13-AO13,0))</f>
        <v>0</v>
      </c>
    </row>
    <row r="14" spans="1:47" s="39" customFormat="1" ht="16.95" customHeight="1">
      <c r="A14" s="121" t="str">
        <f>IF('1043Bf Données de base trav.'!A10="","",'1043Bf Données de base trav.'!A10)</f>
        <v/>
      </c>
      <c r="B14" s="122" t="str">
        <f>IF('1043Bf Données de base trav.'!B10="","",'1043Bf Données de base trav.'!B10)</f>
        <v/>
      </c>
      <c r="C14" s="118" t="str">
        <f>IF('1043Bf Données de base trav.'!C10="","",'1043Bf Données de base trav.'!C10)</f>
        <v/>
      </c>
      <c r="D14" s="304" t="str">
        <f>IF(ISERROR('1043Bf Données de base trav.'!AJ10),"",'1043Bf Données de base trav.'!AJ10)</f>
        <v/>
      </c>
      <c r="E14" s="305" t="str">
        <f>IF('1043Bf Données de base trav.'!N10="","",'1043Bf Données de base trav.'!N10)</f>
        <v/>
      </c>
      <c r="F14" s="306" t="str">
        <f>IF('1043Bf Données de base trav.'!O10="","",'1043Bf Données de base trav.'!O10)</f>
        <v/>
      </c>
      <c r="G14" s="307" t="str">
        <f>IF('1043Bf Données de base trav.'!P10="","",'1043Bf Données de base trav.'!P10)</f>
        <v/>
      </c>
      <c r="H14" s="308" t="str">
        <f>IF('1043Bf Données de base trav.'!Q10="","",'1043Bf Données de base trav.'!Q10)</f>
        <v/>
      </c>
      <c r="I14" s="309" t="str">
        <f>IF('1043Bf Données de base trav.'!R10="","",'1043Bf Données de base trav.'!R10)</f>
        <v/>
      </c>
      <c r="J14" s="310" t="str">
        <f t="shared" si="11"/>
        <v/>
      </c>
      <c r="K14" s="311" t="str">
        <f>IF('1043Bf Données de base trav.'!S10="","",'1043Bf Données de base trav.'!S10)</f>
        <v/>
      </c>
      <c r="L14" s="312" t="str">
        <f t="shared" si="1"/>
        <v/>
      </c>
      <c r="M14" s="313" t="str">
        <f t="shared" si="2"/>
        <v/>
      </c>
      <c r="N14" s="314" t="str">
        <f t="shared" si="2"/>
        <v/>
      </c>
      <c r="O14" s="315" t="str">
        <f t="shared" si="12"/>
        <v/>
      </c>
      <c r="P14" s="316" t="str">
        <f>AF14</f>
        <v/>
      </c>
      <c r="Q14" s="312" t="str">
        <f>AI14</f>
        <v/>
      </c>
      <c r="R14" s="306" t="str">
        <f>IF(Q14="","",MAX((M14-AH14)*'1043Af Demande'!$B$31,0))</f>
        <v/>
      </c>
      <c r="S14" s="317" t="str">
        <f t="shared" si="13"/>
        <v/>
      </c>
      <c r="T14" s="107"/>
      <c r="U14" s="108" t="str">
        <f t="shared" si="3"/>
        <v/>
      </c>
      <c r="V14" s="109" t="str">
        <f>'1043Bf Données de base trav.'!M10</f>
        <v/>
      </c>
      <c r="W14" s="110" t="str">
        <f>IF(A14="","",'1043Bf Données de base trav.'!Q10-'1043Bf Données de base trav.'!R10)</f>
        <v/>
      </c>
      <c r="X14" s="110" t="str">
        <f>IF(OR($C14="",E14="",F14="",G14="",K14="",'1043Cf CA saisonniers'!$D$25&lt;&gt;"Droit accordé"),"",E14-(F14+G14+W14+K14))</f>
        <v/>
      </c>
      <c r="Y14" s="111" t="str">
        <f t="shared" si="14"/>
        <v/>
      </c>
      <c r="Z14" s="111" t="str">
        <f t="shared" si="4"/>
        <v/>
      </c>
      <c r="AA14" s="111" t="str">
        <f t="shared" si="5"/>
        <v/>
      </c>
      <c r="AB14" s="112" t="str">
        <f t="shared" ref="AB14:AB32" si="20">IF(Z14="","",AB$8)</f>
        <v/>
      </c>
      <c r="AC14" s="112" t="str">
        <f t="shared" si="15"/>
        <v/>
      </c>
      <c r="AD14" s="112" t="str">
        <f t="shared" si="6"/>
        <v/>
      </c>
      <c r="AE14" s="112" t="str">
        <f t="shared" si="7"/>
        <v/>
      </c>
      <c r="AF14" s="112" t="str">
        <f t="shared" si="16"/>
        <v/>
      </c>
      <c r="AG14" s="112" t="str">
        <f>IF(OR($C14="",L14="",M14=""),"",MAX(N14+'1043Bf Données de base trav.'!T10-M14,0))</f>
        <v/>
      </c>
      <c r="AH14" s="112">
        <f>'1043Bf Données de base trav.'!T10</f>
        <v>0</v>
      </c>
      <c r="AI14" s="112" t="str">
        <f t="shared" si="17"/>
        <v/>
      </c>
      <c r="AJ14" s="113">
        <f t="shared" si="8"/>
        <v>0</v>
      </c>
      <c r="AK14" s="114">
        <f t="shared" si="18"/>
        <v>0</v>
      </c>
      <c r="AL14" s="112">
        <f t="shared" si="9"/>
        <v>0</v>
      </c>
      <c r="AM14" s="112">
        <f>IF(E14="",0,'1043Bf Données de base trav.'!P10)</f>
        <v>0</v>
      </c>
      <c r="AN14" s="115">
        <f>IF('1043Bf Données de base trav.'!Y10&gt;0,AD14,0)</f>
        <v>0</v>
      </c>
      <c r="AO14" s="116">
        <f>IF('1043Bf Données de base trav.'!Y10&gt;0,'1043Bf Données de base trav.'!T10,0)</f>
        <v>0</v>
      </c>
      <c r="AP14" s="112" t="str">
        <f t="shared" si="10"/>
        <v/>
      </c>
      <c r="AQ14" s="112">
        <f>'1043Bf Données de base trav.'!P10</f>
        <v>0</v>
      </c>
      <c r="AR14" s="112">
        <f t="shared" si="19"/>
        <v>0</v>
      </c>
    </row>
    <row r="15" spans="1:47" s="39" customFormat="1" ht="16.95" customHeight="1">
      <c r="A15" s="121" t="str">
        <f>IF('1043Bf Données de base trav.'!A11="","",'1043Bf Données de base trav.'!A11)</f>
        <v/>
      </c>
      <c r="B15" s="122" t="str">
        <f>IF('1043Bf Données de base trav.'!B11="","",'1043Bf Données de base trav.'!B11)</f>
        <v/>
      </c>
      <c r="C15" s="118" t="str">
        <f>IF('1043Bf Données de base trav.'!C11="","",'1043Bf Données de base trav.'!C11)</f>
        <v/>
      </c>
      <c r="D15" s="304" t="str">
        <f>IF(ISERROR('1043Bf Données de base trav.'!AJ11),"",'1043Bf Données de base trav.'!AJ11)</f>
        <v/>
      </c>
      <c r="E15" s="305" t="str">
        <f>IF('1043Bf Données de base trav.'!N11="","",'1043Bf Données de base trav.'!N11)</f>
        <v/>
      </c>
      <c r="F15" s="306" t="str">
        <f>IF('1043Bf Données de base trav.'!O11="","",'1043Bf Données de base trav.'!O11)</f>
        <v/>
      </c>
      <c r="G15" s="307" t="str">
        <f>IF('1043Bf Données de base trav.'!P11="","",'1043Bf Données de base trav.'!P11)</f>
        <v/>
      </c>
      <c r="H15" s="308" t="str">
        <f>IF('1043Bf Données de base trav.'!Q11="","",'1043Bf Données de base trav.'!Q11)</f>
        <v/>
      </c>
      <c r="I15" s="309" t="str">
        <f>IF('1043Bf Données de base trav.'!R11="","",'1043Bf Données de base trav.'!R11)</f>
        <v/>
      </c>
      <c r="J15" s="310" t="str">
        <f t="shared" si="11"/>
        <v/>
      </c>
      <c r="K15" s="311" t="str">
        <f>IF('1043Bf Données de base trav.'!S11="","",'1043Bf Données de base trav.'!S11)</f>
        <v/>
      </c>
      <c r="L15" s="312" t="str">
        <f t="shared" si="1"/>
        <v/>
      </c>
      <c r="M15" s="313" t="str">
        <f t="shared" si="2"/>
        <v/>
      </c>
      <c r="N15" s="314" t="str">
        <f t="shared" si="2"/>
        <v/>
      </c>
      <c r="O15" s="315" t="str">
        <f t="shared" si="12"/>
        <v/>
      </c>
      <c r="P15" s="316" t="str">
        <f>AF15</f>
        <v/>
      </c>
      <c r="Q15" s="312" t="str">
        <f>AI15</f>
        <v/>
      </c>
      <c r="R15" s="306" t="str">
        <f>IF(Q15="","",MAX((M15-AH15)*'1043Af Demande'!$B$31,0))</f>
        <v/>
      </c>
      <c r="S15" s="317" t="str">
        <f t="shared" si="13"/>
        <v/>
      </c>
      <c r="T15" s="107"/>
      <c r="U15" s="108" t="str">
        <f t="shared" si="3"/>
        <v/>
      </c>
      <c r="V15" s="109" t="str">
        <f>'1043Bf Données de base trav.'!M11</f>
        <v/>
      </c>
      <c r="W15" s="110" t="str">
        <f>IF(A15="","",'1043Bf Données de base trav.'!Q11-'1043Bf Données de base trav.'!R11)</f>
        <v/>
      </c>
      <c r="X15" s="110" t="str">
        <f>IF(OR($C15="",E15="",F15="",G15="",K15="",'1043Cf CA saisonniers'!$D$25&lt;&gt;"Droit accordé"),"",E15-(F15+G15+W15+K15))</f>
        <v/>
      </c>
      <c r="Y15" s="111" t="str">
        <f t="shared" si="14"/>
        <v/>
      </c>
      <c r="Z15" s="111" t="str">
        <f t="shared" si="4"/>
        <v/>
      </c>
      <c r="AA15" s="111" t="str">
        <f t="shared" si="5"/>
        <v/>
      </c>
      <c r="AB15" s="112" t="str">
        <f t="shared" si="20"/>
        <v/>
      </c>
      <c r="AC15" s="112" t="str">
        <f t="shared" si="15"/>
        <v/>
      </c>
      <c r="AD15" s="112" t="str">
        <f t="shared" si="6"/>
        <v/>
      </c>
      <c r="AE15" s="112" t="str">
        <f t="shared" si="7"/>
        <v/>
      </c>
      <c r="AF15" s="112" t="str">
        <f t="shared" si="16"/>
        <v/>
      </c>
      <c r="AG15" s="112" t="str">
        <f>IF(OR($C15="",L15="",M15=""),"",MAX(N15+'1043Bf Données de base trav.'!T11-M15,0))</f>
        <v/>
      </c>
      <c r="AH15" s="112">
        <f>'1043Bf Données de base trav.'!T11</f>
        <v>0</v>
      </c>
      <c r="AI15" s="112" t="str">
        <f t="shared" si="17"/>
        <v/>
      </c>
      <c r="AJ15" s="113">
        <f t="shared" si="8"/>
        <v>0</v>
      </c>
      <c r="AK15" s="114">
        <f t="shared" si="18"/>
        <v>0</v>
      </c>
      <c r="AL15" s="112">
        <f t="shared" si="9"/>
        <v>0</v>
      </c>
      <c r="AM15" s="112">
        <f>IF(E15="",0,'1043Bf Données de base trav.'!P11)</f>
        <v>0</v>
      </c>
      <c r="AN15" s="115">
        <f>IF('1043Bf Données de base trav.'!Y11&gt;0,AD15,0)</f>
        <v>0</v>
      </c>
      <c r="AO15" s="116">
        <f>IF('1043Bf Données de base trav.'!Y11&gt;0,'1043Bf Données de base trav.'!T11,0)</f>
        <v>0</v>
      </c>
      <c r="AP15" s="112" t="str">
        <f t="shared" si="10"/>
        <v/>
      </c>
      <c r="AQ15" s="112">
        <f>'1043Bf Données de base trav.'!P11</f>
        <v>0</v>
      </c>
      <c r="AR15" s="112">
        <f t="shared" si="19"/>
        <v>0</v>
      </c>
    </row>
    <row r="16" spans="1:47" s="39" customFormat="1" ht="16.95" customHeight="1">
      <c r="A16" s="121" t="str">
        <f>IF('1043Bf Données de base trav.'!A12="","",'1043Bf Données de base trav.'!A12)</f>
        <v/>
      </c>
      <c r="B16" s="122" t="str">
        <f>IF('1043Bf Données de base trav.'!B12="","",'1043Bf Données de base trav.'!B12)</f>
        <v/>
      </c>
      <c r="C16" s="118" t="str">
        <f>IF('1043Bf Données de base trav.'!C12="","",'1043Bf Données de base trav.'!C12)</f>
        <v/>
      </c>
      <c r="D16" s="304" t="str">
        <f>IF(ISERROR('1043Bf Données de base trav.'!AJ12),"",'1043Bf Données de base trav.'!AJ12)</f>
        <v/>
      </c>
      <c r="E16" s="305" t="str">
        <f>IF('1043Bf Données de base trav.'!N12="","",'1043Bf Données de base trav.'!N12)</f>
        <v/>
      </c>
      <c r="F16" s="306" t="str">
        <f>IF('1043Bf Données de base trav.'!O12="","",'1043Bf Données de base trav.'!O12)</f>
        <v/>
      </c>
      <c r="G16" s="307" t="str">
        <f>IF('1043Bf Données de base trav.'!P12="","",'1043Bf Données de base trav.'!P12)</f>
        <v/>
      </c>
      <c r="H16" s="308" t="str">
        <f>IF('1043Bf Données de base trav.'!Q12="","",'1043Bf Données de base trav.'!Q12)</f>
        <v/>
      </c>
      <c r="I16" s="309" t="str">
        <f>IF('1043Bf Données de base trav.'!R12="","",'1043Bf Données de base trav.'!R12)</f>
        <v/>
      </c>
      <c r="J16" s="310" t="str">
        <f t="shared" si="11"/>
        <v/>
      </c>
      <c r="K16" s="311" t="str">
        <f>IF('1043Bf Données de base trav.'!S12="","",'1043Bf Données de base trav.'!S12)</f>
        <v/>
      </c>
      <c r="L16" s="312" t="str">
        <f t="shared" si="1"/>
        <v/>
      </c>
      <c r="M16" s="313" t="str">
        <f>AD16</f>
        <v/>
      </c>
      <c r="N16" s="314" t="str">
        <f>AE16</f>
        <v/>
      </c>
      <c r="O16" s="315" t="str">
        <f t="shared" si="12"/>
        <v/>
      </c>
      <c r="P16" s="316" t="str">
        <f>AF16</f>
        <v/>
      </c>
      <c r="Q16" s="312" t="str">
        <f>AI16</f>
        <v/>
      </c>
      <c r="R16" s="306" t="str">
        <f>IF(Q16="","",MAX((M16-AH16)*'1043Af Demande'!$B$31,0))</f>
        <v/>
      </c>
      <c r="S16" s="317" t="str">
        <f t="shared" si="13"/>
        <v/>
      </c>
      <c r="T16" s="107"/>
      <c r="U16" s="108" t="str">
        <f t="shared" si="3"/>
        <v/>
      </c>
      <c r="V16" s="109" t="str">
        <f>'1043Bf Données de base trav.'!M12</f>
        <v/>
      </c>
      <c r="W16" s="110" t="str">
        <f>IF(A16="","",'1043Bf Données de base trav.'!Q12-'1043Bf Données de base trav.'!R12)</f>
        <v/>
      </c>
      <c r="X16" s="110" t="str">
        <f>IF(OR($C16="",E16="",F16="",G16="",K16="",'1043Cf CA saisonniers'!$D$25&lt;&gt;"Droit accordé"),"",E16-(F16+G16+W16+K16))</f>
        <v/>
      </c>
      <c r="Y16" s="111" t="str">
        <f t="shared" si="14"/>
        <v/>
      </c>
      <c r="Z16" s="111" t="str">
        <f t="shared" si="4"/>
        <v/>
      </c>
      <c r="AA16" s="111" t="str">
        <f t="shared" si="5"/>
        <v/>
      </c>
      <c r="AB16" s="112" t="str">
        <f t="shared" si="20"/>
        <v/>
      </c>
      <c r="AC16" s="112" t="str">
        <f t="shared" si="15"/>
        <v/>
      </c>
      <c r="AD16" s="112" t="str">
        <f t="shared" si="6"/>
        <v/>
      </c>
      <c r="AE16" s="112" t="str">
        <f t="shared" si="7"/>
        <v/>
      </c>
      <c r="AF16" s="112" t="str">
        <f t="shared" si="16"/>
        <v/>
      </c>
      <c r="AG16" s="112" t="str">
        <f>IF(OR($C16="",L16="",M16=""),"",MAX(N16+'1043Bf Données de base trav.'!T12-M16,0))</f>
        <v/>
      </c>
      <c r="AH16" s="112">
        <f>'1043Bf Données de base trav.'!T12</f>
        <v>0</v>
      </c>
      <c r="AI16" s="112" t="str">
        <f t="shared" si="17"/>
        <v/>
      </c>
      <c r="AJ16" s="113">
        <f t="shared" si="8"/>
        <v>0</v>
      </c>
      <c r="AK16" s="114">
        <f t="shared" si="18"/>
        <v>0</v>
      </c>
      <c r="AL16" s="112">
        <f t="shared" si="9"/>
        <v>0</v>
      </c>
      <c r="AM16" s="112">
        <f>IF(E16="",0,'1043Bf Données de base trav.'!P12)</f>
        <v>0</v>
      </c>
      <c r="AN16" s="115">
        <f>IF('1043Bf Données de base trav.'!Y12&gt;0,AD16,0)</f>
        <v>0</v>
      </c>
      <c r="AO16" s="116">
        <f>IF('1043Bf Données de base trav.'!Y12&gt;0,'1043Bf Données de base trav.'!T12,0)</f>
        <v>0</v>
      </c>
      <c r="AP16" s="112" t="str">
        <f t="shared" si="10"/>
        <v/>
      </c>
      <c r="AQ16" s="112">
        <f>'1043Bf Données de base trav.'!P12</f>
        <v>0</v>
      </c>
      <c r="AR16" s="112">
        <f t="shared" si="19"/>
        <v>0</v>
      </c>
    </row>
    <row r="17" spans="1:44" s="39" customFormat="1" ht="16.95" customHeight="1">
      <c r="A17" s="121" t="str">
        <f>IF('1043Bf Données de base trav.'!A13="","",'1043Bf Données de base trav.'!A13)</f>
        <v/>
      </c>
      <c r="B17" s="122" t="str">
        <f>IF('1043Bf Données de base trav.'!B13="","",'1043Bf Données de base trav.'!B13)</f>
        <v/>
      </c>
      <c r="C17" s="118" t="str">
        <f>IF('1043Bf Données de base trav.'!C13="","",'1043Bf Données de base trav.'!C13)</f>
        <v/>
      </c>
      <c r="D17" s="304" t="str">
        <f>IF(ISERROR('1043Bf Données de base trav.'!AJ13),"",'1043Bf Données de base trav.'!AJ13)</f>
        <v/>
      </c>
      <c r="E17" s="305" t="str">
        <f>IF('1043Bf Données de base trav.'!N13="","",'1043Bf Données de base trav.'!N13)</f>
        <v/>
      </c>
      <c r="F17" s="306" t="str">
        <f>IF('1043Bf Données de base trav.'!O13="","",'1043Bf Données de base trav.'!O13)</f>
        <v/>
      </c>
      <c r="G17" s="307" t="str">
        <f>IF('1043Bf Données de base trav.'!P13="","",'1043Bf Données de base trav.'!P13)</f>
        <v/>
      </c>
      <c r="H17" s="308" t="str">
        <f>IF('1043Bf Données de base trav.'!Q13="","",'1043Bf Données de base trav.'!Q13)</f>
        <v/>
      </c>
      <c r="I17" s="309" t="str">
        <f>IF('1043Bf Données de base trav.'!R13="","",'1043Bf Données de base trav.'!R13)</f>
        <v/>
      </c>
      <c r="J17" s="310" t="str">
        <f t="shared" si="11"/>
        <v/>
      </c>
      <c r="K17" s="311" t="str">
        <f>IF('1043Bf Données de base trav.'!S13="","",'1043Bf Données de base trav.'!S13)</f>
        <v/>
      </c>
      <c r="L17" s="312" t="str">
        <f t="shared" si="1"/>
        <v/>
      </c>
      <c r="M17" s="313" t="str">
        <f t="shared" ref="M17:N32" si="21">AD17</f>
        <v/>
      </c>
      <c r="N17" s="314" t="str">
        <f t="shared" si="21"/>
        <v/>
      </c>
      <c r="O17" s="315" t="str">
        <f t="shared" si="12"/>
        <v/>
      </c>
      <c r="P17" s="316" t="str">
        <f t="shared" ref="P17:P32" si="22">AF17</f>
        <v/>
      </c>
      <c r="Q17" s="312" t="str">
        <f t="shared" ref="Q17:Q32" si="23">AI17</f>
        <v/>
      </c>
      <c r="R17" s="306" t="str">
        <f>IF(Q17="","",MAX((M17-AH17)*'1043Af Demande'!$B$31,0))</f>
        <v/>
      </c>
      <c r="S17" s="317" t="str">
        <f t="shared" si="13"/>
        <v/>
      </c>
      <c r="T17" s="107"/>
      <c r="U17" s="108" t="str">
        <f t="shared" si="3"/>
        <v/>
      </c>
      <c r="V17" s="109" t="str">
        <f>'1043Bf Données de base trav.'!M13</f>
        <v/>
      </c>
      <c r="W17" s="110" t="str">
        <f>IF(A17="","",'1043Bf Données de base trav.'!Q13-'1043Bf Données de base trav.'!R13)</f>
        <v/>
      </c>
      <c r="X17" s="110" t="str">
        <f>IF(OR($C17="",E17="",F17="",G17="",K17="",'1043Cf CA saisonniers'!$D$25&lt;&gt;"Droit accordé"),"",E17-(F17+G17+W17+K17))</f>
        <v/>
      </c>
      <c r="Y17" s="111" t="str">
        <f t="shared" si="14"/>
        <v/>
      </c>
      <c r="Z17" s="111" t="str">
        <f t="shared" si="4"/>
        <v/>
      </c>
      <c r="AA17" s="111" t="str">
        <f t="shared" si="5"/>
        <v/>
      </c>
      <c r="AB17" s="112" t="str">
        <f t="shared" si="20"/>
        <v/>
      </c>
      <c r="AC17" s="112" t="str">
        <f t="shared" si="15"/>
        <v/>
      </c>
      <c r="AD17" s="112" t="str">
        <f t="shared" si="6"/>
        <v/>
      </c>
      <c r="AE17" s="112" t="str">
        <f t="shared" si="7"/>
        <v/>
      </c>
      <c r="AF17" s="112" t="str">
        <f t="shared" si="16"/>
        <v/>
      </c>
      <c r="AG17" s="112" t="str">
        <f>IF(OR($C17="",L17="",M17=""),"",MAX(N17+'1043Bf Données de base trav.'!T13-M17,0))</f>
        <v/>
      </c>
      <c r="AH17" s="112">
        <f>'1043Bf Données de base trav.'!T13</f>
        <v>0</v>
      </c>
      <c r="AI17" s="112" t="str">
        <f t="shared" si="17"/>
        <v/>
      </c>
      <c r="AJ17" s="113">
        <f t="shared" si="8"/>
        <v>0</v>
      </c>
      <c r="AK17" s="114">
        <f t="shared" si="18"/>
        <v>0</v>
      </c>
      <c r="AL17" s="112">
        <f t="shared" si="9"/>
        <v>0</v>
      </c>
      <c r="AM17" s="112">
        <f>IF(E17="",0,'1043Bf Données de base trav.'!P13)</f>
        <v>0</v>
      </c>
      <c r="AN17" s="115">
        <f>IF('1043Bf Données de base trav.'!Y13&gt;0,AD17,0)</f>
        <v>0</v>
      </c>
      <c r="AO17" s="116">
        <f>IF('1043Bf Données de base trav.'!Y13&gt;0,'1043Bf Données de base trav.'!T13,0)</f>
        <v>0</v>
      </c>
      <c r="AP17" s="112" t="str">
        <f t="shared" si="10"/>
        <v/>
      </c>
      <c r="AQ17" s="112">
        <f>'1043Bf Données de base trav.'!P13</f>
        <v>0</v>
      </c>
      <c r="AR17" s="112">
        <f t="shared" si="19"/>
        <v>0</v>
      </c>
    </row>
    <row r="18" spans="1:44" s="39" customFormat="1" ht="16.95" customHeight="1">
      <c r="A18" s="121" t="str">
        <f>IF('1043Bf Données de base trav.'!A14="","",'1043Bf Données de base trav.'!A14)</f>
        <v/>
      </c>
      <c r="B18" s="122" t="str">
        <f>IF('1043Bf Données de base trav.'!B14="","",'1043Bf Données de base trav.'!B14)</f>
        <v/>
      </c>
      <c r="C18" s="118" t="str">
        <f>IF('1043Bf Données de base trav.'!C14="","",'1043Bf Données de base trav.'!C14)</f>
        <v/>
      </c>
      <c r="D18" s="304" t="str">
        <f>IF(ISERROR('1043Bf Données de base trav.'!AJ14),"",'1043Bf Données de base trav.'!AJ14)</f>
        <v/>
      </c>
      <c r="E18" s="305" t="str">
        <f>IF('1043Bf Données de base trav.'!N14="","",'1043Bf Données de base trav.'!N14)</f>
        <v/>
      </c>
      <c r="F18" s="306" t="str">
        <f>IF('1043Bf Données de base trav.'!O14="","",'1043Bf Données de base trav.'!O14)</f>
        <v/>
      </c>
      <c r="G18" s="307" t="str">
        <f>IF('1043Bf Données de base trav.'!P14="","",'1043Bf Données de base trav.'!P14)</f>
        <v/>
      </c>
      <c r="H18" s="308" t="str">
        <f>IF('1043Bf Données de base trav.'!Q14="","",'1043Bf Données de base trav.'!Q14)</f>
        <v/>
      </c>
      <c r="I18" s="309" t="str">
        <f>IF('1043Bf Données de base trav.'!R14="","",'1043Bf Données de base trav.'!R14)</f>
        <v/>
      </c>
      <c r="J18" s="310" t="str">
        <f t="shared" si="11"/>
        <v/>
      </c>
      <c r="K18" s="311" t="str">
        <f>IF('1043Bf Données de base trav.'!S14="","",'1043Bf Données de base trav.'!S14)</f>
        <v/>
      </c>
      <c r="L18" s="312" t="str">
        <f t="shared" si="1"/>
        <v/>
      </c>
      <c r="M18" s="313" t="str">
        <f t="shared" si="21"/>
        <v/>
      </c>
      <c r="N18" s="314" t="str">
        <f t="shared" si="21"/>
        <v/>
      </c>
      <c r="O18" s="315" t="str">
        <f t="shared" si="12"/>
        <v/>
      </c>
      <c r="P18" s="316" t="str">
        <f t="shared" si="22"/>
        <v/>
      </c>
      <c r="Q18" s="312" t="str">
        <f t="shared" si="23"/>
        <v/>
      </c>
      <c r="R18" s="306" t="str">
        <f>IF(Q18="","",MAX((M18-AH18)*'1043Af Demande'!$B$31,0))</f>
        <v/>
      </c>
      <c r="S18" s="317" t="str">
        <f t="shared" si="13"/>
        <v/>
      </c>
      <c r="T18" s="107"/>
      <c r="U18" s="108" t="str">
        <f t="shared" si="3"/>
        <v/>
      </c>
      <c r="V18" s="109" t="str">
        <f>'1043Bf Données de base trav.'!M14</f>
        <v/>
      </c>
      <c r="W18" s="110" t="str">
        <f>IF(A18="","",'1043Bf Données de base trav.'!Q14-'1043Bf Données de base trav.'!R14)</f>
        <v/>
      </c>
      <c r="X18" s="110" t="str">
        <f>IF(OR($C18="",E18="",F18="",G18="",K18="",'1043Cf CA saisonniers'!$D$25&lt;&gt;"Droit accordé"),"",E18-(F18+G18+W18+K18))</f>
        <v/>
      </c>
      <c r="Y18" s="111" t="str">
        <f t="shared" si="14"/>
        <v/>
      </c>
      <c r="Z18" s="111" t="str">
        <f t="shared" si="4"/>
        <v/>
      </c>
      <c r="AA18" s="111" t="str">
        <f t="shared" si="5"/>
        <v/>
      </c>
      <c r="AB18" s="112" t="str">
        <f t="shared" si="20"/>
        <v/>
      </c>
      <c r="AC18" s="112" t="str">
        <f t="shared" si="15"/>
        <v/>
      </c>
      <c r="AD18" s="112" t="str">
        <f t="shared" si="6"/>
        <v/>
      </c>
      <c r="AE18" s="112" t="str">
        <f t="shared" si="7"/>
        <v/>
      </c>
      <c r="AF18" s="112" t="str">
        <f t="shared" si="16"/>
        <v/>
      </c>
      <c r="AG18" s="112" t="str">
        <f>IF(OR($C18="",L18="",M18=""),"",MAX(N18+'1043Bf Données de base trav.'!T14-M18,0))</f>
        <v/>
      </c>
      <c r="AH18" s="112">
        <f>'1043Bf Données de base trav.'!T14</f>
        <v>0</v>
      </c>
      <c r="AI18" s="112" t="str">
        <f t="shared" si="17"/>
        <v/>
      </c>
      <c r="AJ18" s="113">
        <f t="shared" si="8"/>
        <v>0</v>
      </c>
      <c r="AK18" s="114">
        <f t="shared" si="18"/>
        <v>0</v>
      </c>
      <c r="AL18" s="112">
        <f t="shared" si="9"/>
        <v>0</v>
      </c>
      <c r="AM18" s="112">
        <f>IF(E18="",0,'1043Bf Données de base trav.'!P14)</f>
        <v>0</v>
      </c>
      <c r="AN18" s="115">
        <f>IF('1043Bf Données de base trav.'!Y14&gt;0,AD18,0)</f>
        <v>0</v>
      </c>
      <c r="AO18" s="116">
        <f>IF('1043Bf Données de base trav.'!Y14&gt;0,'1043Bf Données de base trav.'!T14,0)</f>
        <v>0</v>
      </c>
      <c r="AP18" s="112" t="str">
        <f t="shared" si="10"/>
        <v/>
      </c>
      <c r="AQ18" s="112">
        <f>'1043Bf Données de base trav.'!P14</f>
        <v>0</v>
      </c>
      <c r="AR18" s="112">
        <f t="shared" si="19"/>
        <v>0</v>
      </c>
    </row>
    <row r="19" spans="1:44" s="39" customFormat="1" ht="16.95" customHeight="1">
      <c r="A19" s="121" t="str">
        <f>IF('1043Bf Données de base trav.'!A15="","",'1043Bf Données de base trav.'!A15)</f>
        <v/>
      </c>
      <c r="B19" s="122" t="str">
        <f>IF('1043Bf Données de base trav.'!B15="","",'1043Bf Données de base trav.'!B15)</f>
        <v/>
      </c>
      <c r="C19" s="118" t="str">
        <f>IF('1043Bf Données de base trav.'!C15="","",'1043Bf Données de base trav.'!C15)</f>
        <v/>
      </c>
      <c r="D19" s="304" t="str">
        <f>IF(ISERROR('1043Bf Données de base trav.'!AJ15),"",'1043Bf Données de base trav.'!AJ15)</f>
        <v/>
      </c>
      <c r="E19" s="305" t="str">
        <f>IF('1043Bf Données de base trav.'!N15="","",'1043Bf Données de base trav.'!N15)</f>
        <v/>
      </c>
      <c r="F19" s="306" t="str">
        <f>IF('1043Bf Données de base trav.'!O15="","",'1043Bf Données de base trav.'!O15)</f>
        <v/>
      </c>
      <c r="G19" s="307" t="str">
        <f>IF('1043Bf Données de base trav.'!P15="","",'1043Bf Données de base trav.'!P15)</f>
        <v/>
      </c>
      <c r="H19" s="308" t="str">
        <f>IF('1043Bf Données de base trav.'!Q15="","",'1043Bf Données de base trav.'!Q15)</f>
        <v/>
      </c>
      <c r="I19" s="309" t="str">
        <f>IF('1043Bf Données de base trav.'!R15="","",'1043Bf Données de base trav.'!R15)</f>
        <v/>
      </c>
      <c r="J19" s="310" t="str">
        <f t="shared" si="11"/>
        <v/>
      </c>
      <c r="K19" s="311" t="str">
        <f>IF('1043Bf Données de base trav.'!S15="","",'1043Bf Données de base trav.'!S15)</f>
        <v/>
      </c>
      <c r="L19" s="312" t="str">
        <f t="shared" si="1"/>
        <v/>
      </c>
      <c r="M19" s="313" t="str">
        <f t="shared" si="21"/>
        <v/>
      </c>
      <c r="N19" s="314" t="str">
        <f t="shared" si="21"/>
        <v/>
      </c>
      <c r="O19" s="315" t="str">
        <f t="shared" si="12"/>
        <v/>
      </c>
      <c r="P19" s="316" t="str">
        <f t="shared" si="22"/>
        <v/>
      </c>
      <c r="Q19" s="312" t="str">
        <f t="shared" si="23"/>
        <v/>
      </c>
      <c r="R19" s="306" t="str">
        <f>IF(Q19="","",MAX((M19-AH19)*'1043Af Demande'!$B$31,0))</f>
        <v/>
      </c>
      <c r="S19" s="317" t="str">
        <f t="shared" si="13"/>
        <v/>
      </c>
      <c r="T19" s="107"/>
      <c r="U19" s="108" t="str">
        <f t="shared" si="3"/>
        <v/>
      </c>
      <c r="V19" s="109" t="str">
        <f>'1043Bf Données de base trav.'!M15</f>
        <v/>
      </c>
      <c r="W19" s="110" t="str">
        <f>IF(A19="","",'1043Bf Données de base trav.'!Q15-'1043Bf Données de base trav.'!R15)</f>
        <v/>
      </c>
      <c r="X19" s="110" t="str">
        <f>IF(OR($C19="",E19="",F19="",G19="",K19="",'1043Cf CA saisonniers'!$D$25&lt;&gt;"Droit accordé"),"",E19-(F19+G19+W19+K19))</f>
        <v/>
      </c>
      <c r="Y19" s="111" t="str">
        <f t="shared" si="14"/>
        <v/>
      </c>
      <c r="Z19" s="111" t="str">
        <f t="shared" si="4"/>
        <v/>
      </c>
      <c r="AA19" s="111" t="str">
        <f t="shared" si="5"/>
        <v/>
      </c>
      <c r="AB19" s="112" t="str">
        <f t="shared" si="20"/>
        <v/>
      </c>
      <c r="AC19" s="112" t="str">
        <f t="shared" si="15"/>
        <v/>
      </c>
      <c r="AD19" s="112" t="str">
        <f t="shared" si="6"/>
        <v/>
      </c>
      <c r="AE19" s="112" t="str">
        <f t="shared" si="7"/>
        <v/>
      </c>
      <c r="AF19" s="112" t="str">
        <f t="shared" si="16"/>
        <v/>
      </c>
      <c r="AG19" s="112" t="str">
        <f>IF(OR($C19="",L19="",M19=""),"",MAX(N19+'1043Bf Données de base trav.'!T15-M19,0))</f>
        <v/>
      </c>
      <c r="AH19" s="112">
        <f>'1043Bf Données de base trav.'!T15</f>
        <v>0</v>
      </c>
      <c r="AI19" s="112" t="str">
        <f t="shared" si="17"/>
        <v/>
      </c>
      <c r="AJ19" s="113">
        <f t="shared" si="8"/>
        <v>0</v>
      </c>
      <c r="AK19" s="114">
        <f t="shared" si="18"/>
        <v>0</v>
      </c>
      <c r="AL19" s="112">
        <f t="shared" si="9"/>
        <v>0</v>
      </c>
      <c r="AM19" s="112">
        <f>IF(E19="",0,'1043Bf Données de base trav.'!P15)</f>
        <v>0</v>
      </c>
      <c r="AN19" s="115">
        <f>IF('1043Bf Données de base trav.'!Y15&gt;0,AD19,0)</f>
        <v>0</v>
      </c>
      <c r="AO19" s="116">
        <f>IF('1043Bf Données de base trav.'!Y15&gt;0,'1043Bf Données de base trav.'!T15,0)</f>
        <v>0</v>
      </c>
      <c r="AP19" s="112" t="str">
        <f t="shared" si="10"/>
        <v/>
      </c>
      <c r="AQ19" s="112">
        <f>'1043Bf Données de base trav.'!P15</f>
        <v>0</v>
      </c>
      <c r="AR19" s="112">
        <f t="shared" si="19"/>
        <v>0</v>
      </c>
    </row>
    <row r="20" spans="1:44" s="39" customFormat="1" ht="16.95" customHeight="1">
      <c r="A20" s="121" t="str">
        <f>IF('1043Bf Données de base trav.'!A16="","",'1043Bf Données de base trav.'!A16)</f>
        <v/>
      </c>
      <c r="B20" s="122" t="str">
        <f>IF('1043Bf Données de base trav.'!B16="","",'1043Bf Données de base trav.'!B16)</f>
        <v/>
      </c>
      <c r="C20" s="118" t="str">
        <f>IF('1043Bf Données de base trav.'!C16="","",'1043Bf Données de base trav.'!C16)</f>
        <v/>
      </c>
      <c r="D20" s="304" t="str">
        <f>IF(ISERROR('1043Bf Données de base trav.'!AJ16),"",'1043Bf Données de base trav.'!AJ16)</f>
        <v/>
      </c>
      <c r="E20" s="305" t="str">
        <f>IF('1043Bf Données de base trav.'!N16="","",'1043Bf Données de base trav.'!N16)</f>
        <v/>
      </c>
      <c r="F20" s="306" t="str">
        <f>IF('1043Bf Données de base trav.'!O16="","",'1043Bf Données de base trav.'!O16)</f>
        <v/>
      </c>
      <c r="G20" s="307" t="str">
        <f>IF('1043Bf Données de base trav.'!P16="","",'1043Bf Données de base trav.'!P16)</f>
        <v/>
      </c>
      <c r="H20" s="308" t="str">
        <f>IF('1043Bf Données de base trav.'!Q16="","",'1043Bf Données de base trav.'!Q16)</f>
        <v/>
      </c>
      <c r="I20" s="309" t="str">
        <f>IF('1043Bf Données de base trav.'!R16="","",'1043Bf Données de base trav.'!R16)</f>
        <v/>
      </c>
      <c r="J20" s="310" t="str">
        <f t="shared" si="11"/>
        <v/>
      </c>
      <c r="K20" s="311" t="str">
        <f>IF('1043Bf Données de base trav.'!S16="","",'1043Bf Données de base trav.'!S16)</f>
        <v/>
      </c>
      <c r="L20" s="312" t="str">
        <f t="shared" si="1"/>
        <v/>
      </c>
      <c r="M20" s="313" t="str">
        <f t="shared" si="21"/>
        <v/>
      </c>
      <c r="N20" s="314" t="str">
        <f t="shared" si="21"/>
        <v/>
      </c>
      <c r="O20" s="315" t="str">
        <f t="shared" si="12"/>
        <v/>
      </c>
      <c r="P20" s="316" t="str">
        <f t="shared" si="22"/>
        <v/>
      </c>
      <c r="Q20" s="312" t="str">
        <f t="shared" si="23"/>
        <v/>
      </c>
      <c r="R20" s="306" t="str">
        <f>IF(Q20="","",MAX((M20-AH20)*'1043Af Demande'!$B$31,0))</f>
        <v/>
      </c>
      <c r="S20" s="317" t="str">
        <f t="shared" si="13"/>
        <v/>
      </c>
      <c r="T20" s="107"/>
      <c r="U20" s="108" t="str">
        <f t="shared" si="3"/>
        <v/>
      </c>
      <c r="V20" s="109" t="str">
        <f>'1043Bf Données de base trav.'!M16</f>
        <v/>
      </c>
      <c r="W20" s="110" t="str">
        <f>IF(A20="","",'1043Bf Données de base trav.'!Q16-'1043Bf Données de base trav.'!R16)</f>
        <v/>
      </c>
      <c r="X20" s="110" t="str">
        <f>IF(OR($C20="",E20="",F20="",G20="",K20="",'1043Cf CA saisonniers'!$D$25&lt;&gt;"Droit accordé"),"",E20-(F20+G20+W20+K20))</f>
        <v/>
      </c>
      <c r="Y20" s="111" t="str">
        <f t="shared" si="14"/>
        <v/>
      </c>
      <c r="Z20" s="111" t="str">
        <f t="shared" si="4"/>
        <v/>
      </c>
      <c r="AA20" s="111" t="str">
        <f t="shared" si="5"/>
        <v/>
      </c>
      <c r="AB20" s="112" t="str">
        <f t="shared" si="20"/>
        <v/>
      </c>
      <c r="AC20" s="112" t="str">
        <f t="shared" si="15"/>
        <v/>
      </c>
      <c r="AD20" s="112" t="str">
        <f t="shared" si="6"/>
        <v/>
      </c>
      <c r="AE20" s="112" t="str">
        <f t="shared" si="7"/>
        <v/>
      </c>
      <c r="AF20" s="112" t="str">
        <f t="shared" si="16"/>
        <v/>
      </c>
      <c r="AG20" s="112" t="str">
        <f>IF(OR($C20="",L20="",M20=""),"",MAX(N20+'1043Bf Données de base trav.'!T16-M20,0))</f>
        <v/>
      </c>
      <c r="AH20" s="112">
        <f>'1043Bf Données de base trav.'!T16</f>
        <v>0</v>
      </c>
      <c r="AI20" s="112" t="str">
        <f t="shared" si="17"/>
        <v/>
      </c>
      <c r="AJ20" s="113">
        <f t="shared" si="8"/>
        <v>0</v>
      </c>
      <c r="AK20" s="114">
        <f t="shared" si="18"/>
        <v>0</v>
      </c>
      <c r="AL20" s="112">
        <f t="shared" si="9"/>
        <v>0</v>
      </c>
      <c r="AM20" s="112">
        <f>IF(E20="",0,'1043Bf Données de base trav.'!P16)</f>
        <v>0</v>
      </c>
      <c r="AN20" s="115">
        <f>IF('1043Bf Données de base trav.'!Y16&gt;0,AD20,0)</f>
        <v>0</v>
      </c>
      <c r="AO20" s="116">
        <f>IF('1043Bf Données de base trav.'!Y16&gt;0,'1043Bf Données de base trav.'!T16,0)</f>
        <v>0</v>
      </c>
      <c r="AP20" s="112" t="str">
        <f t="shared" si="10"/>
        <v/>
      </c>
      <c r="AQ20" s="112">
        <f>'1043Bf Données de base trav.'!P16</f>
        <v>0</v>
      </c>
      <c r="AR20" s="112">
        <f t="shared" si="19"/>
        <v>0</v>
      </c>
    </row>
    <row r="21" spans="1:44" s="39" customFormat="1" ht="16.95" customHeight="1">
      <c r="A21" s="121" t="str">
        <f>IF('1043Bf Données de base trav.'!A17="","",'1043Bf Données de base trav.'!A17)</f>
        <v/>
      </c>
      <c r="B21" s="122" t="str">
        <f>IF('1043Bf Données de base trav.'!B17="","",'1043Bf Données de base trav.'!B17)</f>
        <v/>
      </c>
      <c r="C21" s="118" t="str">
        <f>IF('1043Bf Données de base trav.'!C17="","",'1043Bf Données de base trav.'!C17)</f>
        <v/>
      </c>
      <c r="D21" s="304" t="str">
        <f>IF(ISERROR('1043Bf Données de base trav.'!AJ17),"",'1043Bf Données de base trav.'!AJ17)</f>
        <v/>
      </c>
      <c r="E21" s="305" t="str">
        <f>IF('1043Bf Données de base trav.'!N17="","",'1043Bf Données de base trav.'!N17)</f>
        <v/>
      </c>
      <c r="F21" s="306" t="str">
        <f>IF('1043Bf Données de base trav.'!O17="","",'1043Bf Données de base trav.'!O17)</f>
        <v/>
      </c>
      <c r="G21" s="307" t="str">
        <f>IF('1043Bf Données de base trav.'!P17="","",'1043Bf Données de base trav.'!P17)</f>
        <v/>
      </c>
      <c r="H21" s="308" t="str">
        <f>IF('1043Bf Données de base trav.'!Q17="","",'1043Bf Données de base trav.'!Q17)</f>
        <v/>
      </c>
      <c r="I21" s="309" t="str">
        <f>IF('1043Bf Données de base trav.'!R17="","",'1043Bf Données de base trav.'!R17)</f>
        <v/>
      </c>
      <c r="J21" s="310" t="str">
        <f t="shared" si="11"/>
        <v/>
      </c>
      <c r="K21" s="311" t="str">
        <f>IF('1043Bf Données de base trav.'!S17="","",'1043Bf Données de base trav.'!S17)</f>
        <v/>
      </c>
      <c r="L21" s="312" t="str">
        <f t="shared" si="1"/>
        <v/>
      </c>
      <c r="M21" s="313" t="str">
        <f t="shared" si="21"/>
        <v/>
      </c>
      <c r="N21" s="314" t="str">
        <f t="shared" si="21"/>
        <v/>
      </c>
      <c r="O21" s="315" t="str">
        <f t="shared" si="12"/>
        <v/>
      </c>
      <c r="P21" s="316" t="str">
        <f t="shared" si="22"/>
        <v/>
      </c>
      <c r="Q21" s="312" t="str">
        <f t="shared" si="23"/>
        <v/>
      </c>
      <c r="R21" s="306" t="str">
        <f>IF(Q21="","",MAX((M21-AH21)*'1043Af Demande'!$B$31,0))</f>
        <v/>
      </c>
      <c r="S21" s="317" t="str">
        <f t="shared" si="13"/>
        <v/>
      </c>
      <c r="T21" s="107"/>
      <c r="U21" s="108" t="str">
        <f t="shared" si="3"/>
        <v/>
      </c>
      <c r="V21" s="109" t="str">
        <f>'1043Bf Données de base trav.'!M17</f>
        <v/>
      </c>
      <c r="W21" s="110" t="str">
        <f>IF(A21="","",'1043Bf Données de base trav.'!Q17-'1043Bf Données de base trav.'!R17)</f>
        <v/>
      </c>
      <c r="X21" s="110" t="str">
        <f>IF(OR($C21="",E21="",F21="",G21="",K21="",'1043Cf CA saisonniers'!$D$25&lt;&gt;"Droit accordé"),"",E21-(F21+G21+W21+K21))</f>
        <v/>
      </c>
      <c r="Y21" s="111" t="str">
        <f t="shared" si="14"/>
        <v/>
      </c>
      <c r="Z21" s="111" t="str">
        <f t="shared" si="4"/>
        <v/>
      </c>
      <c r="AA21" s="111" t="str">
        <f t="shared" si="5"/>
        <v/>
      </c>
      <c r="AB21" s="112" t="str">
        <f t="shared" si="20"/>
        <v/>
      </c>
      <c r="AC21" s="112" t="str">
        <f t="shared" si="15"/>
        <v/>
      </c>
      <c r="AD21" s="112" t="str">
        <f t="shared" si="6"/>
        <v/>
      </c>
      <c r="AE21" s="112" t="str">
        <f t="shared" si="7"/>
        <v/>
      </c>
      <c r="AF21" s="112" t="str">
        <f t="shared" si="16"/>
        <v/>
      </c>
      <c r="AG21" s="112" t="str">
        <f>IF(OR($C21="",L21="",M21=""),"",MAX(N21+'1043Bf Données de base trav.'!T17-M21,0))</f>
        <v/>
      </c>
      <c r="AH21" s="112">
        <f>'1043Bf Données de base trav.'!T17</f>
        <v>0</v>
      </c>
      <c r="AI21" s="112" t="str">
        <f t="shared" si="17"/>
        <v/>
      </c>
      <c r="AJ21" s="113">
        <f t="shared" si="8"/>
        <v>0</v>
      </c>
      <c r="AK21" s="114">
        <f t="shared" si="18"/>
        <v>0</v>
      </c>
      <c r="AL21" s="112">
        <f t="shared" si="9"/>
        <v>0</v>
      </c>
      <c r="AM21" s="112">
        <f>IF(E21="",0,'1043Bf Données de base trav.'!P17)</f>
        <v>0</v>
      </c>
      <c r="AN21" s="115">
        <f>IF('1043Bf Données de base trav.'!Y17&gt;0,AD21,0)</f>
        <v>0</v>
      </c>
      <c r="AO21" s="116">
        <f>IF('1043Bf Données de base trav.'!Y17&gt;0,'1043Bf Données de base trav.'!T17,0)</f>
        <v>0</v>
      </c>
      <c r="AP21" s="112" t="str">
        <f t="shared" si="10"/>
        <v/>
      </c>
      <c r="AQ21" s="112">
        <f>'1043Bf Données de base trav.'!P17</f>
        <v>0</v>
      </c>
      <c r="AR21" s="112">
        <f t="shared" si="19"/>
        <v>0</v>
      </c>
    </row>
    <row r="22" spans="1:44" s="39" customFormat="1" ht="16.95" customHeight="1">
      <c r="A22" s="121" t="str">
        <f>IF('1043Bf Données de base trav.'!A18="","",'1043Bf Données de base trav.'!A18)</f>
        <v/>
      </c>
      <c r="B22" s="122" t="str">
        <f>IF('1043Bf Données de base trav.'!B18="","",'1043Bf Données de base trav.'!B18)</f>
        <v/>
      </c>
      <c r="C22" s="118" t="str">
        <f>IF('1043Bf Données de base trav.'!C18="","",'1043Bf Données de base trav.'!C18)</f>
        <v/>
      </c>
      <c r="D22" s="304" t="str">
        <f>IF(ISERROR('1043Bf Données de base trav.'!AJ18),"",'1043Bf Données de base trav.'!AJ18)</f>
        <v/>
      </c>
      <c r="E22" s="305" t="str">
        <f>IF('1043Bf Données de base trav.'!N18="","",'1043Bf Données de base trav.'!N18)</f>
        <v/>
      </c>
      <c r="F22" s="306" t="str">
        <f>IF('1043Bf Données de base trav.'!O18="","",'1043Bf Données de base trav.'!O18)</f>
        <v/>
      </c>
      <c r="G22" s="307" t="str">
        <f>IF('1043Bf Données de base trav.'!P18="","",'1043Bf Données de base trav.'!P18)</f>
        <v/>
      </c>
      <c r="H22" s="308" t="str">
        <f>IF('1043Bf Données de base trav.'!Q18="","",'1043Bf Données de base trav.'!Q18)</f>
        <v/>
      </c>
      <c r="I22" s="309" t="str">
        <f>IF('1043Bf Données de base trav.'!R18="","",'1043Bf Données de base trav.'!R18)</f>
        <v/>
      </c>
      <c r="J22" s="310" t="str">
        <f t="shared" si="11"/>
        <v/>
      </c>
      <c r="K22" s="311" t="str">
        <f>IF('1043Bf Données de base trav.'!S18="","",'1043Bf Données de base trav.'!S18)</f>
        <v/>
      </c>
      <c r="L22" s="312" t="str">
        <f t="shared" si="1"/>
        <v/>
      </c>
      <c r="M22" s="313" t="str">
        <f t="shared" si="21"/>
        <v/>
      </c>
      <c r="N22" s="314" t="str">
        <f t="shared" si="21"/>
        <v/>
      </c>
      <c r="O22" s="315" t="str">
        <f t="shared" si="12"/>
        <v/>
      </c>
      <c r="P22" s="316" t="str">
        <f t="shared" si="22"/>
        <v/>
      </c>
      <c r="Q22" s="312" t="str">
        <f t="shared" si="23"/>
        <v/>
      </c>
      <c r="R22" s="306" t="str">
        <f>IF(Q22="","",MAX((M22-AH22)*'1043Af Demande'!$B$31,0))</f>
        <v/>
      </c>
      <c r="S22" s="317" t="str">
        <f t="shared" si="13"/>
        <v/>
      </c>
      <c r="T22" s="107"/>
      <c r="U22" s="108" t="str">
        <f t="shared" si="3"/>
        <v/>
      </c>
      <c r="V22" s="109" t="str">
        <f>'1043Bf Données de base trav.'!M18</f>
        <v/>
      </c>
      <c r="W22" s="110" t="str">
        <f>IF(A22="","",'1043Bf Données de base trav.'!Q18-'1043Bf Données de base trav.'!R18)</f>
        <v/>
      </c>
      <c r="X22" s="110" t="str">
        <f>IF(OR($C22="",E22="",F22="",G22="",K22="",'1043Cf CA saisonniers'!$D$25&lt;&gt;"Droit accordé"),"",E22-(F22+G22+W22+K22))</f>
        <v/>
      </c>
      <c r="Y22" s="111" t="str">
        <f t="shared" si="14"/>
        <v/>
      </c>
      <c r="Z22" s="111" t="str">
        <f t="shared" si="4"/>
        <v/>
      </c>
      <c r="AA22" s="111" t="str">
        <f t="shared" si="5"/>
        <v/>
      </c>
      <c r="AB22" s="112" t="str">
        <f t="shared" si="20"/>
        <v/>
      </c>
      <c r="AC22" s="112" t="str">
        <f t="shared" si="15"/>
        <v/>
      </c>
      <c r="AD22" s="112" t="str">
        <f t="shared" si="6"/>
        <v/>
      </c>
      <c r="AE22" s="112" t="str">
        <f t="shared" si="7"/>
        <v/>
      </c>
      <c r="AF22" s="112" t="str">
        <f t="shared" si="16"/>
        <v/>
      </c>
      <c r="AG22" s="112" t="str">
        <f>IF(OR($C22="",L22="",M22=""),"",MAX(N22+'1043Bf Données de base trav.'!T18-M22,0))</f>
        <v/>
      </c>
      <c r="AH22" s="112">
        <f>'1043Bf Données de base trav.'!T18</f>
        <v>0</v>
      </c>
      <c r="AI22" s="112" t="str">
        <f t="shared" si="17"/>
        <v/>
      </c>
      <c r="AJ22" s="113">
        <f t="shared" si="8"/>
        <v>0</v>
      </c>
      <c r="AK22" s="114">
        <f t="shared" si="18"/>
        <v>0</v>
      </c>
      <c r="AL22" s="112">
        <f t="shared" si="9"/>
        <v>0</v>
      </c>
      <c r="AM22" s="112">
        <f>IF(E22="",0,'1043Bf Données de base trav.'!P18)</f>
        <v>0</v>
      </c>
      <c r="AN22" s="115">
        <f>IF('1043Bf Données de base trav.'!Y18&gt;0,AD22,0)</f>
        <v>0</v>
      </c>
      <c r="AO22" s="116">
        <f>IF('1043Bf Données de base trav.'!Y18&gt;0,'1043Bf Données de base trav.'!T18,0)</f>
        <v>0</v>
      </c>
      <c r="AP22" s="112" t="str">
        <f t="shared" si="10"/>
        <v/>
      </c>
      <c r="AQ22" s="112">
        <f>'1043Bf Données de base trav.'!P18</f>
        <v>0</v>
      </c>
      <c r="AR22" s="112">
        <f t="shared" si="19"/>
        <v>0</v>
      </c>
    </row>
    <row r="23" spans="1:44" s="39" customFormat="1" ht="16.95" customHeight="1">
      <c r="A23" s="121" t="str">
        <f>IF('1043Bf Données de base trav.'!A19="","",'1043Bf Données de base trav.'!A19)</f>
        <v/>
      </c>
      <c r="B23" s="122" t="str">
        <f>IF('1043Bf Données de base trav.'!B19="","",'1043Bf Données de base trav.'!B19)</f>
        <v/>
      </c>
      <c r="C23" s="118" t="str">
        <f>IF('1043Bf Données de base trav.'!C19="","",'1043Bf Données de base trav.'!C19)</f>
        <v/>
      </c>
      <c r="D23" s="304" t="str">
        <f>IF(ISERROR('1043Bf Données de base trav.'!AJ19),"",'1043Bf Données de base trav.'!AJ19)</f>
        <v/>
      </c>
      <c r="E23" s="305" t="str">
        <f>IF('1043Bf Données de base trav.'!N19="","",'1043Bf Données de base trav.'!N19)</f>
        <v/>
      </c>
      <c r="F23" s="306" t="str">
        <f>IF('1043Bf Données de base trav.'!O19="","",'1043Bf Données de base trav.'!O19)</f>
        <v/>
      </c>
      <c r="G23" s="307" t="str">
        <f>IF('1043Bf Données de base trav.'!P19="","",'1043Bf Données de base trav.'!P19)</f>
        <v/>
      </c>
      <c r="H23" s="308" t="str">
        <f>IF('1043Bf Données de base trav.'!Q19="","",'1043Bf Données de base trav.'!Q19)</f>
        <v/>
      </c>
      <c r="I23" s="309" t="str">
        <f>IF('1043Bf Données de base trav.'!R19="","",'1043Bf Données de base trav.'!R19)</f>
        <v/>
      </c>
      <c r="J23" s="310" t="str">
        <f t="shared" si="11"/>
        <v/>
      </c>
      <c r="K23" s="311" t="str">
        <f>IF('1043Bf Données de base trav.'!S19="","",'1043Bf Données de base trav.'!S19)</f>
        <v/>
      </c>
      <c r="L23" s="312" t="str">
        <f t="shared" si="1"/>
        <v/>
      </c>
      <c r="M23" s="313" t="str">
        <f t="shared" si="21"/>
        <v/>
      </c>
      <c r="N23" s="314" t="str">
        <f t="shared" si="21"/>
        <v/>
      </c>
      <c r="O23" s="315" t="str">
        <f t="shared" si="12"/>
        <v/>
      </c>
      <c r="P23" s="316" t="str">
        <f t="shared" si="22"/>
        <v/>
      </c>
      <c r="Q23" s="312" t="str">
        <f t="shared" si="23"/>
        <v/>
      </c>
      <c r="R23" s="306" t="str">
        <f>IF(Q23="","",MAX((M23-AH23)*'1043Af Demande'!$B$31,0))</f>
        <v/>
      </c>
      <c r="S23" s="317" t="str">
        <f t="shared" si="13"/>
        <v/>
      </c>
      <c r="T23" s="107"/>
      <c r="U23" s="108" t="str">
        <f t="shared" si="3"/>
        <v/>
      </c>
      <c r="V23" s="109" t="str">
        <f>'1043Bf Données de base trav.'!M19</f>
        <v/>
      </c>
      <c r="W23" s="110" t="str">
        <f>IF(A23="","",'1043Bf Données de base trav.'!Q19-'1043Bf Données de base trav.'!R19)</f>
        <v/>
      </c>
      <c r="X23" s="110" t="str">
        <f>IF(OR($C23="",E23="",F23="",G23="",K23="",'1043Cf CA saisonniers'!$D$25&lt;&gt;"Droit accordé"),"",E23-(F23+G23+W23+K23))</f>
        <v/>
      </c>
      <c r="Y23" s="111" t="str">
        <f t="shared" si="14"/>
        <v/>
      </c>
      <c r="Z23" s="111" t="str">
        <f t="shared" si="4"/>
        <v/>
      </c>
      <c r="AA23" s="111" t="str">
        <f t="shared" si="5"/>
        <v/>
      </c>
      <c r="AB23" s="112" t="str">
        <f t="shared" si="20"/>
        <v/>
      </c>
      <c r="AC23" s="112" t="str">
        <f t="shared" si="15"/>
        <v/>
      </c>
      <c r="AD23" s="112" t="str">
        <f t="shared" si="6"/>
        <v/>
      </c>
      <c r="AE23" s="112" t="str">
        <f t="shared" si="7"/>
        <v/>
      </c>
      <c r="AF23" s="112" t="str">
        <f t="shared" si="16"/>
        <v/>
      </c>
      <c r="AG23" s="112" t="str">
        <f>IF(OR($C23="",L23="",M23=""),"",MAX(N23+'1043Bf Données de base trav.'!T19-M23,0))</f>
        <v/>
      </c>
      <c r="AH23" s="112">
        <f>'1043Bf Données de base trav.'!T19</f>
        <v>0</v>
      </c>
      <c r="AI23" s="112" t="str">
        <f t="shared" si="17"/>
        <v/>
      </c>
      <c r="AJ23" s="113">
        <f t="shared" si="8"/>
        <v>0</v>
      </c>
      <c r="AK23" s="114">
        <f t="shared" si="18"/>
        <v>0</v>
      </c>
      <c r="AL23" s="112">
        <f t="shared" si="9"/>
        <v>0</v>
      </c>
      <c r="AM23" s="112">
        <f>IF(E23="",0,'1043Bf Données de base trav.'!P19)</f>
        <v>0</v>
      </c>
      <c r="AN23" s="115">
        <f>IF('1043Bf Données de base trav.'!Y19&gt;0,AD23,0)</f>
        <v>0</v>
      </c>
      <c r="AO23" s="116">
        <f>IF('1043Bf Données de base trav.'!Y19&gt;0,'1043Bf Données de base trav.'!T19,0)</f>
        <v>0</v>
      </c>
      <c r="AP23" s="112" t="str">
        <f t="shared" si="10"/>
        <v/>
      </c>
      <c r="AQ23" s="112">
        <f>'1043Bf Données de base trav.'!P19</f>
        <v>0</v>
      </c>
      <c r="AR23" s="112">
        <f t="shared" si="19"/>
        <v>0</v>
      </c>
    </row>
    <row r="24" spans="1:44" s="39" customFormat="1" ht="16.95" customHeight="1">
      <c r="A24" s="121" t="str">
        <f>IF('1043Bf Données de base trav.'!A20="","",'1043Bf Données de base trav.'!A20)</f>
        <v/>
      </c>
      <c r="B24" s="122" t="str">
        <f>IF('1043Bf Données de base trav.'!B20="","",'1043Bf Données de base trav.'!B20)</f>
        <v/>
      </c>
      <c r="C24" s="118" t="str">
        <f>IF('1043Bf Données de base trav.'!C20="","",'1043Bf Données de base trav.'!C20)</f>
        <v/>
      </c>
      <c r="D24" s="304" t="str">
        <f>IF(ISERROR('1043Bf Données de base trav.'!AJ20),"",'1043Bf Données de base trav.'!AJ20)</f>
        <v/>
      </c>
      <c r="E24" s="305" t="str">
        <f>IF('1043Bf Données de base trav.'!N20="","",'1043Bf Données de base trav.'!N20)</f>
        <v/>
      </c>
      <c r="F24" s="306" t="str">
        <f>IF('1043Bf Données de base trav.'!O20="","",'1043Bf Données de base trav.'!O20)</f>
        <v/>
      </c>
      <c r="G24" s="307" t="str">
        <f>IF('1043Bf Données de base trav.'!P20="","",'1043Bf Données de base trav.'!P20)</f>
        <v/>
      </c>
      <c r="H24" s="308" t="str">
        <f>IF('1043Bf Données de base trav.'!Q20="","",'1043Bf Données de base trav.'!Q20)</f>
        <v/>
      </c>
      <c r="I24" s="309" t="str">
        <f>IF('1043Bf Données de base trav.'!R20="","",'1043Bf Données de base trav.'!R20)</f>
        <v/>
      </c>
      <c r="J24" s="310" t="str">
        <f t="shared" si="11"/>
        <v/>
      </c>
      <c r="K24" s="311" t="str">
        <f>IF('1043Bf Données de base trav.'!S20="","",'1043Bf Données de base trav.'!S20)</f>
        <v/>
      </c>
      <c r="L24" s="312" t="str">
        <f t="shared" si="1"/>
        <v/>
      </c>
      <c r="M24" s="313" t="str">
        <f t="shared" si="21"/>
        <v/>
      </c>
      <c r="N24" s="314" t="str">
        <f t="shared" si="21"/>
        <v/>
      </c>
      <c r="O24" s="315" t="str">
        <f t="shared" si="12"/>
        <v/>
      </c>
      <c r="P24" s="316" t="str">
        <f t="shared" si="22"/>
        <v/>
      </c>
      <c r="Q24" s="312" t="str">
        <f t="shared" si="23"/>
        <v/>
      </c>
      <c r="R24" s="306" t="str">
        <f>IF(Q24="","",MAX((M24-AH24)*'1043Af Demande'!$B$31,0))</f>
        <v/>
      </c>
      <c r="S24" s="317" t="str">
        <f t="shared" si="13"/>
        <v/>
      </c>
      <c r="T24" s="107"/>
      <c r="U24" s="108" t="str">
        <f t="shared" si="3"/>
        <v/>
      </c>
      <c r="V24" s="109" t="str">
        <f>'1043Bf Données de base trav.'!M20</f>
        <v/>
      </c>
      <c r="W24" s="110" t="str">
        <f>IF(A24="","",'1043Bf Données de base trav.'!Q20-'1043Bf Données de base trav.'!R20)</f>
        <v/>
      </c>
      <c r="X24" s="110" t="str">
        <f>IF(OR($C24="",E24="",F24="",G24="",K24="",'1043Cf CA saisonniers'!$D$25&lt;&gt;"Droit accordé"),"",E24-(F24+G24+W24+K24))</f>
        <v/>
      </c>
      <c r="Y24" s="111" t="str">
        <f t="shared" si="14"/>
        <v/>
      </c>
      <c r="Z24" s="111" t="str">
        <f t="shared" si="4"/>
        <v/>
      </c>
      <c r="AA24" s="111" t="str">
        <f t="shared" si="5"/>
        <v/>
      </c>
      <c r="AB24" s="112" t="str">
        <f t="shared" si="20"/>
        <v/>
      </c>
      <c r="AC24" s="112" t="str">
        <f t="shared" si="15"/>
        <v/>
      </c>
      <c r="AD24" s="112" t="str">
        <f t="shared" si="6"/>
        <v/>
      </c>
      <c r="AE24" s="112" t="str">
        <f t="shared" si="7"/>
        <v/>
      </c>
      <c r="AF24" s="112" t="str">
        <f t="shared" si="16"/>
        <v/>
      </c>
      <c r="AG24" s="112" t="str">
        <f>IF(OR($C24="",L24="",M24=""),"",MAX(N24+'1043Bf Données de base trav.'!T20-M24,0))</f>
        <v/>
      </c>
      <c r="AH24" s="112">
        <f>'1043Bf Données de base trav.'!T20</f>
        <v>0</v>
      </c>
      <c r="AI24" s="112" t="str">
        <f t="shared" si="17"/>
        <v/>
      </c>
      <c r="AJ24" s="113">
        <f t="shared" si="8"/>
        <v>0</v>
      </c>
      <c r="AK24" s="114">
        <f t="shared" si="18"/>
        <v>0</v>
      </c>
      <c r="AL24" s="112">
        <f t="shared" si="9"/>
        <v>0</v>
      </c>
      <c r="AM24" s="112">
        <f>IF(E24="",0,'1043Bf Données de base trav.'!P20)</f>
        <v>0</v>
      </c>
      <c r="AN24" s="115">
        <f>IF('1043Bf Données de base trav.'!Y20&gt;0,AD24,0)</f>
        <v>0</v>
      </c>
      <c r="AO24" s="116">
        <f>IF('1043Bf Données de base trav.'!Y20&gt;0,'1043Bf Données de base trav.'!T20,0)</f>
        <v>0</v>
      </c>
      <c r="AP24" s="112" t="str">
        <f t="shared" si="10"/>
        <v/>
      </c>
      <c r="AQ24" s="112">
        <f>'1043Bf Données de base trav.'!P20</f>
        <v>0</v>
      </c>
      <c r="AR24" s="112">
        <f t="shared" si="19"/>
        <v>0</v>
      </c>
    </row>
    <row r="25" spans="1:44" s="39" customFormat="1" ht="16.95" customHeight="1">
      <c r="A25" s="121" t="str">
        <f>IF('1043Bf Données de base trav.'!A21="","",'1043Bf Données de base trav.'!A21)</f>
        <v/>
      </c>
      <c r="B25" s="122" t="str">
        <f>IF('1043Bf Données de base trav.'!B21="","",'1043Bf Données de base trav.'!B21)</f>
        <v/>
      </c>
      <c r="C25" s="118" t="str">
        <f>IF('1043Bf Données de base trav.'!C21="","",'1043Bf Données de base trav.'!C21)</f>
        <v/>
      </c>
      <c r="D25" s="304" t="str">
        <f>IF(ISERROR('1043Bf Données de base trav.'!AJ21),"",'1043Bf Données de base trav.'!AJ21)</f>
        <v/>
      </c>
      <c r="E25" s="305" t="str">
        <f>IF('1043Bf Données de base trav.'!N21="","",'1043Bf Données de base trav.'!N21)</f>
        <v/>
      </c>
      <c r="F25" s="306" t="str">
        <f>IF('1043Bf Données de base trav.'!O21="","",'1043Bf Données de base trav.'!O21)</f>
        <v/>
      </c>
      <c r="G25" s="307" t="str">
        <f>IF('1043Bf Données de base trav.'!P21="","",'1043Bf Données de base trav.'!P21)</f>
        <v/>
      </c>
      <c r="H25" s="308" t="str">
        <f>IF('1043Bf Données de base trav.'!Q21="","",'1043Bf Données de base trav.'!Q21)</f>
        <v/>
      </c>
      <c r="I25" s="309" t="str">
        <f>IF('1043Bf Données de base trav.'!R21="","",'1043Bf Données de base trav.'!R21)</f>
        <v/>
      </c>
      <c r="J25" s="310" t="str">
        <f t="shared" si="11"/>
        <v/>
      </c>
      <c r="K25" s="311" t="str">
        <f>IF('1043Bf Données de base trav.'!S21="","",'1043Bf Données de base trav.'!S21)</f>
        <v/>
      </c>
      <c r="L25" s="312" t="str">
        <f t="shared" si="1"/>
        <v/>
      </c>
      <c r="M25" s="313" t="str">
        <f t="shared" si="21"/>
        <v/>
      </c>
      <c r="N25" s="314" t="str">
        <f t="shared" si="21"/>
        <v/>
      </c>
      <c r="O25" s="315" t="str">
        <f t="shared" si="12"/>
        <v/>
      </c>
      <c r="P25" s="316" t="str">
        <f t="shared" si="22"/>
        <v/>
      </c>
      <c r="Q25" s="312" t="str">
        <f t="shared" si="23"/>
        <v/>
      </c>
      <c r="R25" s="306" t="str">
        <f>IF(Q25="","",MAX((M25-AH25)*'1043Af Demande'!$B$31,0))</f>
        <v/>
      </c>
      <c r="S25" s="317" t="str">
        <f t="shared" si="13"/>
        <v/>
      </c>
      <c r="T25" s="107"/>
      <c r="U25" s="108" t="str">
        <f t="shared" si="3"/>
        <v/>
      </c>
      <c r="V25" s="109" t="str">
        <f>'1043Bf Données de base trav.'!M21</f>
        <v/>
      </c>
      <c r="W25" s="110" t="str">
        <f>IF(A25="","",'1043Bf Données de base trav.'!Q21-'1043Bf Données de base trav.'!R21)</f>
        <v/>
      </c>
      <c r="X25" s="110" t="str">
        <f>IF(OR($C25="",E25="",F25="",G25="",K25="",'1043Cf CA saisonniers'!$D$25&lt;&gt;"Droit accordé"),"",E25-(F25+G25+W25+K25))</f>
        <v/>
      </c>
      <c r="Y25" s="111" t="str">
        <f t="shared" si="14"/>
        <v/>
      </c>
      <c r="Z25" s="111" t="str">
        <f t="shared" si="4"/>
        <v/>
      </c>
      <c r="AA25" s="111" t="str">
        <f t="shared" si="5"/>
        <v/>
      </c>
      <c r="AB25" s="112" t="str">
        <f t="shared" si="20"/>
        <v/>
      </c>
      <c r="AC25" s="112" t="str">
        <f t="shared" si="15"/>
        <v/>
      </c>
      <c r="AD25" s="112" t="str">
        <f t="shared" si="6"/>
        <v/>
      </c>
      <c r="AE25" s="112" t="str">
        <f t="shared" si="7"/>
        <v/>
      </c>
      <c r="AF25" s="112" t="str">
        <f t="shared" si="16"/>
        <v/>
      </c>
      <c r="AG25" s="112" t="str">
        <f>IF(OR($C25="",L25="",M25=""),"",MAX(N25+'1043Bf Données de base trav.'!T21-M25,0))</f>
        <v/>
      </c>
      <c r="AH25" s="112">
        <f>'1043Bf Données de base trav.'!T21</f>
        <v>0</v>
      </c>
      <c r="AI25" s="112" t="str">
        <f t="shared" si="17"/>
        <v/>
      </c>
      <c r="AJ25" s="113">
        <f t="shared" si="8"/>
        <v>0</v>
      </c>
      <c r="AK25" s="114">
        <f t="shared" si="18"/>
        <v>0</v>
      </c>
      <c r="AL25" s="112">
        <f t="shared" si="9"/>
        <v>0</v>
      </c>
      <c r="AM25" s="112">
        <f>IF(E25="",0,'1043Bf Données de base trav.'!P21)</f>
        <v>0</v>
      </c>
      <c r="AN25" s="115">
        <f>IF('1043Bf Données de base trav.'!Y21&gt;0,AD25,0)</f>
        <v>0</v>
      </c>
      <c r="AO25" s="116">
        <f>IF('1043Bf Données de base trav.'!Y21&gt;0,'1043Bf Données de base trav.'!T21,0)</f>
        <v>0</v>
      </c>
      <c r="AP25" s="112" t="str">
        <f t="shared" si="10"/>
        <v/>
      </c>
      <c r="AQ25" s="112">
        <f>'1043Bf Données de base trav.'!P21</f>
        <v>0</v>
      </c>
      <c r="AR25" s="112">
        <f t="shared" si="19"/>
        <v>0</v>
      </c>
    </row>
    <row r="26" spans="1:44" s="39" customFormat="1" ht="16.95" customHeight="1">
      <c r="A26" s="121" t="str">
        <f>IF('1043Bf Données de base trav.'!A22="","",'1043Bf Données de base trav.'!A22)</f>
        <v/>
      </c>
      <c r="B26" s="122" t="str">
        <f>IF('1043Bf Données de base trav.'!B22="","",'1043Bf Données de base trav.'!B22)</f>
        <v/>
      </c>
      <c r="C26" s="118" t="str">
        <f>IF('1043Bf Données de base trav.'!C22="","",'1043Bf Données de base trav.'!C22)</f>
        <v/>
      </c>
      <c r="D26" s="304" t="str">
        <f>IF(ISERROR('1043Bf Données de base trav.'!AJ22),"",'1043Bf Données de base trav.'!AJ22)</f>
        <v/>
      </c>
      <c r="E26" s="305" t="str">
        <f>IF('1043Bf Données de base trav.'!N22="","",'1043Bf Données de base trav.'!N22)</f>
        <v/>
      </c>
      <c r="F26" s="306" t="str">
        <f>IF('1043Bf Données de base trav.'!O22="","",'1043Bf Données de base trav.'!O22)</f>
        <v/>
      </c>
      <c r="G26" s="307" t="str">
        <f>IF('1043Bf Données de base trav.'!P22="","",'1043Bf Données de base trav.'!P22)</f>
        <v/>
      </c>
      <c r="H26" s="308" t="str">
        <f>IF('1043Bf Données de base trav.'!Q22="","",'1043Bf Données de base trav.'!Q22)</f>
        <v/>
      </c>
      <c r="I26" s="309" t="str">
        <f>IF('1043Bf Données de base trav.'!R22="","",'1043Bf Données de base trav.'!R22)</f>
        <v/>
      </c>
      <c r="J26" s="310" t="str">
        <f t="shared" si="11"/>
        <v/>
      </c>
      <c r="K26" s="311" t="str">
        <f>IF('1043Bf Données de base trav.'!S22="","",'1043Bf Données de base trav.'!S22)</f>
        <v/>
      </c>
      <c r="L26" s="312" t="str">
        <f t="shared" si="1"/>
        <v/>
      </c>
      <c r="M26" s="313" t="str">
        <f t="shared" si="21"/>
        <v/>
      </c>
      <c r="N26" s="314" t="str">
        <f t="shared" si="21"/>
        <v/>
      </c>
      <c r="O26" s="315" t="str">
        <f t="shared" si="12"/>
        <v/>
      </c>
      <c r="P26" s="316" t="str">
        <f t="shared" si="22"/>
        <v/>
      </c>
      <c r="Q26" s="312" t="str">
        <f t="shared" si="23"/>
        <v/>
      </c>
      <c r="R26" s="306" t="str">
        <f>IF(Q26="","",MAX((M26-AH26)*'1043Af Demande'!$B$31,0))</f>
        <v/>
      </c>
      <c r="S26" s="317" t="str">
        <f t="shared" si="13"/>
        <v/>
      </c>
      <c r="T26" s="107"/>
      <c r="U26" s="108" t="str">
        <f t="shared" si="3"/>
        <v/>
      </c>
      <c r="V26" s="109" t="str">
        <f>'1043Bf Données de base trav.'!M22</f>
        <v/>
      </c>
      <c r="W26" s="110" t="str">
        <f>IF(A26="","",'1043Bf Données de base trav.'!Q22-'1043Bf Données de base trav.'!R22)</f>
        <v/>
      </c>
      <c r="X26" s="110" t="str">
        <f>IF(OR($C26="",E26="",F26="",G26="",K26="",'1043Cf CA saisonniers'!$D$25&lt;&gt;"Droit accordé"),"",E26-(F26+G26+W26+K26))</f>
        <v/>
      </c>
      <c r="Y26" s="111" t="str">
        <f t="shared" si="14"/>
        <v/>
      </c>
      <c r="Z26" s="111" t="str">
        <f t="shared" si="4"/>
        <v/>
      </c>
      <c r="AA26" s="111" t="str">
        <f t="shared" si="5"/>
        <v/>
      </c>
      <c r="AB26" s="112" t="str">
        <f t="shared" si="20"/>
        <v/>
      </c>
      <c r="AC26" s="112" t="str">
        <f t="shared" si="15"/>
        <v/>
      </c>
      <c r="AD26" s="112" t="str">
        <f t="shared" si="6"/>
        <v/>
      </c>
      <c r="AE26" s="112" t="str">
        <f t="shared" si="7"/>
        <v/>
      </c>
      <c r="AF26" s="112" t="str">
        <f t="shared" si="16"/>
        <v/>
      </c>
      <c r="AG26" s="112" t="str">
        <f>IF(OR($C26="",L26="",M26=""),"",MAX(N26+'1043Bf Données de base trav.'!T22-M26,0))</f>
        <v/>
      </c>
      <c r="AH26" s="112">
        <f>'1043Bf Données de base trav.'!T22</f>
        <v>0</v>
      </c>
      <c r="AI26" s="112" t="str">
        <f t="shared" si="17"/>
        <v/>
      </c>
      <c r="AJ26" s="113">
        <f t="shared" si="8"/>
        <v>0</v>
      </c>
      <c r="AK26" s="114">
        <f t="shared" si="18"/>
        <v>0</v>
      </c>
      <c r="AL26" s="112">
        <f t="shared" si="9"/>
        <v>0</v>
      </c>
      <c r="AM26" s="112">
        <f>IF(E26="",0,'1043Bf Données de base trav.'!P22)</f>
        <v>0</v>
      </c>
      <c r="AN26" s="115">
        <f>IF('1043Bf Données de base trav.'!Y22&gt;0,AD26,0)</f>
        <v>0</v>
      </c>
      <c r="AO26" s="116">
        <f>IF('1043Bf Données de base trav.'!Y22&gt;0,'1043Bf Données de base trav.'!T22,0)</f>
        <v>0</v>
      </c>
      <c r="AP26" s="112" t="str">
        <f t="shared" si="10"/>
        <v/>
      </c>
      <c r="AQ26" s="112">
        <f>'1043Bf Données de base trav.'!P22</f>
        <v>0</v>
      </c>
      <c r="AR26" s="112">
        <f t="shared" si="19"/>
        <v>0</v>
      </c>
    </row>
    <row r="27" spans="1:44" s="39" customFormat="1" ht="16.95" customHeight="1">
      <c r="A27" s="121" t="str">
        <f>IF('1043Bf Données de base trav.'!A23="","",'1043Bf Données de base trav.'!A23)</f>
        <v/>
      </c>
      <c r="B27" s="122" t="str">
        <f>IF('1043Bf Données de base trav.'!B23="","",'1043Bf Données de base trav.'!B23)</f>
        <v/>
      </c>
      <c r="C27" s="118" t="str">
        <f>IF('1043Bf Données de base trav.'!C23="","",'1043Bf Données de base trav.'!C23)</f>
        <v/>
      </c>
      <c r="D27" s="304" t="str">
        <f>IF(ISERROR('1043Bf Données de base trav.'!AJ23),"",'1043Bf Données de base trav.'!AJ23)</f>
        <v/>
      </c>
      <c r="E27" s="305" t="str">
        <f>IF('1043Bf Données de base trav.'!N23="","",'1043Bf Données de base trav.'!N23)</f>
        <v/>
      </c>
      <c r="F27" s="306" t="str">
        <f>IF('1043Bf Données de base trav.'!O23="","",'1043Bf Données de base trav.'!O23)</f>
        <v/>
      </c>
      <c r="G27" s="307" t="str">
        <f>IF('1043Bf Données de base trav.'!P23="","",'1043Bf Données de base trav.'!P23)</f>
        <v/>
      </c>
      <c r="H27" s="308" t="str">
        <f>IF('1043Bf Données de base trav.'!Q23="","",'1043Bf Données de base trav.'!Q23)</f>
        <v/>
      </c>
      <c r="I27" s="309" t="str">
        <f>IF('1043Bf Données de base trav.'!R23="","",'1043Bf Données de base trav.'!R23)</f>
        <v/>
      </c>
      <c r="J27" s="310" t="str">
        <f t="shared" si="11"/>
        <v/>
      </c>
      <c r="K27" s="311" t="str">
        <f>IF('1043Bf Données de base trav.'!S23="","",'1043Bf Données de base trav.'!S23)</f>
        <v/>
      </c>
      <c r="L27" s="312" t="str">
        <f t="shared" si="1"/>
        <v/>
      </c>
      <c r="M27" s="313" t="str">
        <f t="shared" si="21"/>
        <v/>
      </c>
      <c r="N27" s="314" t="str">
        <f t="shared" si="21"/>
        <v/>
      </c>
      <c r="O27" s="315" t="str">
        <f t="shared" si="12"/>
        <v/>
      </c>
      <c r="P27" s="316" t="str">
        <f t="shared" si="22"/>
        <v/>
      </c>
      <c r="Q27" s="312" t="str">
        <f t="shared" si="23"/>
        <v/>
      </c>
      <c r="R27" s="306" t="str">
        <f>IF(Q27="","",MAX((M27-AH27)*'1043Af Demande'!$B$31,0))</f>
        <v/>
      </c>
      <c r="S27" s="317" t="str">
        <f t="shared" si="13"/>
        <v/>
      </c>
      <c r="T27" s="107"/>
      <c r="U27" s="108" t="str">
        <f t="shared" si="3"/>
        <v/>
      </c>
      <c r="V27" s="109" t="str">
        <f>'1043Bf Données de base trav.'!M23</f>
        <v/>
      </c>
      <c r="W27" s="110" t="str">
        <f>IF(A27="","",'1043Bf Données de base trav.'!Q23-'1043Bf Données de base trav.'!R23)</f>
        <v/>
      </c>
      <c r="X27" s="110" t="str">
        <f>IF(OR($C27="",E27="",F27="",G27="",K27="",'1043Cf CA saisonniers'!$D$25&lt;&gt;"Droit accordé"),"",E27-(F27+G27+W27+K27))</f>
        <v/>
      </c>
      <c r="Y27" s="111" t="str">
        <f t="shared" si="14"/>
        <v/>
      </c>
      <c r="Z27" s="111" t="str">
        <f t="shared" si="4"/>
        <v/>
      </c>
      <c r="AA27" s="111" t="str">
        <f t="shared" si="5"/>
        <v/>
      </c>
      <c r="AB27" s="112" t="str">
        <f t="shared" si="20"/>
        <v/>
      </c>
      <c r="AC27" s="112" t="str">
        <f t="shared" si="15"/>
        <v/>
      </c>
      <c r="AD27" s="112" t="str">
        <f t="shared" si="6"/>
        <v/>
      </c>
      <c r="AE27" s="112" t="str">
        <f t="shared" si="7"/>
        <v/>
      </c>
      <c r="AF27" s="112" t="str">
        <f t="shared" si="16"/>
        <v/>
      </c>
      <c r="AG27" s="112" t="str">
        <f>IF(OR($C27="",L27="",M27=""),"",MAX(N27+'1043Bf Données de base trav.'!T23-M27,0))</f>
        <v/>
      </c>
      <c r="AH27" s="112">
        <f>'1043Bf Données de base trav.'!T23</f>
        <v>0</v>
      </c>
      <c r="AI27" s="112" t="str">
        <f t="shared" si="17"/>
        <v/>
      </c>
      <c r="AJ27" s="113">
        <f t="shared" si="8"/>
        <v>0</v>
      </c>
      <c r="AK27" s="114">
        <f t="shared" si="18"/>
        <v>0</v>
      </c>
      <c r="AL27" s="112">
        <f t="shared" si="9"/>
        <v>0</v>
      </c>
      <c r="AM27" s="112">
        <f>IF(E27="",0,'1043Bf Données de base trav.'!P23)</f>
        <v>0</v>
      </c>
      <c r="AN27" s="115">
        <f>IF('1043Bf Données de base trav.'!Y23&gt;0,AD27,0)</f>
        <v>0</v>
      </c>
      <c r="AO27" s="116">
        <f>IF('1043Bf Données de base trav.'!Y23&gt;0,'1043Bf Données de base trav.'!T23,0)</f>
        <v>0</v>
      </c>
      <c r="AP27" s="112" t="str">
        <f t="shared" si="10"/>
        <v/>
      </c>
      <c r="AQ27" s="112">
        <f>'1043Bf Données de base trav.'!P23</f>
        <v>0</v>
      </c>
      <c r="AR27" s="112">
        <f t="shared" si="19"/>
        <v>0</v>
      </c>
    </row>
    <row r="28" spans="1:44" s="39" customFormat="1" ht="16.95" customHeight="1">
      <c r="A28" s="121" t="str">
        <f>IF('1043Bf Données de base trav.'!A24="","",'1043Bf Données de base trav.'!A24)</f>
        <v/>
      </c>
      <c r="B28" s="122" t="str">
        <f>IF('1043Bf Données de base trav.'!B24="","",'1043Bf Données de base trav.'!B24)</f>
        <v/>
      </c>
      <c r="C28" s="118" t="str">
        <f>IF('1043Bf Données de base trav.'!C24="","",'1043Bf Données de base trav.'!C24)</f>
        <v/>
      </c>
      <c r="D28" s="304" t="str">
        <f>IF(ISERROR('1043Bf Données de base trav.'!AJ24),"",'1043Bf Données de base trav.'!AJ24)</f>
        <v/>
      </c>
      <c r="E28" s="305" t="str">
        <f>IF('1043Bf Données de base trav.'!N24="","",'1043Bf Données de base trav.'!N24)</f>
        <v/>
      </c>
      <c r="F28" s="306" t="str">
        <f>IF('1043Bf Données de base trav.'!O24="","",'1043Bf Données de base trav.'!O24)</f>
        <v/>
      </c>
      <c r="G28" s="307" t="str">
        <f>IF('1043Bf Données de base trav.'!P24="","",'1043Bf Données de base trav.'!P24)</f>
        <v/>
      </c>
      <c r="H28" s="308" t="str">
        <f>IF('1043Bf Données de base trav.'!Q24="","",'1043Bf Données de base trav.'!Q24)</f>
        <v/>
      </c>
      <c r="I28" s="309" t="str">
        <f>IF('1043Bf Données de base trav.'!R24="","",'1043Bf Données de base trav.'!R24)</f>
        <v/>
      </c>
      <c r="J28" s="310" t="str">
        <f t="shared" si="11"/>
        <v/>
      </c>
      <c r="K28" s="311" t="str">
        <f>IF('1043Bf Données de base trav.'!S24="","",'1043Bf Données de base trav.'!S24)</f>
        <v/>
      </c>
      <c r="L28" s="312" t="str">
        <f t="shared" si="1"/>
        <v/>
      </c>
      <c r="M28" s="313" t="str">
        <f t="shared" si="21"/>
        <v/>
      </c>
      <c r="N28" s="314" t="str">
        <f t="shared" si="21"/>
        <v/>
      </c>
      <c r="O28" s="315" t="str">
        <f t="shared" si="12"/>
        <v/>
      </c>
      <c r="P28" s="316" t="str">
        <f t="shared" si="22"/>
        <v/>
      </c>
      <c r="Q28" s="312" t="str">
        <f t="shared" si="23"/>
        <v/>
      </c>
      <c r="R28" s="306" t="str">
        <f>IF(Q28="","",MAX((M28-AH28)*'1043Af Demande'!$B$31,0))</f>
        <v/>
      </c>
      <c r="S28" s="317" t="str">
        <f t="shared" si="13"/>
        <v/>
      </c>
      <c r="T28" s="107"/>
      <c r="U28" s="108" t="str">
        <f t="shared" si="3"/>
        <v/>
      </c>
      <c r="V28" s="109" t="str">
        <f>'1043Bf Données de base trav.'!M24</f>
        <v/>
      </c>
      <c r="W28" s="110" t="str">
        <f>IF(A28="","",'1043Bf Données de base trav.'!Q24-'1043Bf Données de base trav.'!R24)</f>
        <v/>
      </c>
      <c r="X28" s="110" t="str">
        <f>IF(OR($C28="",E28="",F28="",G28="",K28="",'1043Cf CA saisonniers'!$D$25&lt;&gt;"Droit accordé"),"",E28-(F28+G28+W28+K28))</f>
        <v/>
      </c>
      <c r="Y28" s="111" t="str">
        <f t="shared" si="14"/>
        <v/>
      </c>
      <c r="Z28" s="111" t="str">
        <f t="shared" si="4"/>
        <v/>
      </c>
      <c r="AA28" s="111" t="str">
        <f t="shared" si="5"/>
        <v/>
      </c>
      <c r="AB28" s="112" t="str">
        <f t="shared" si="20"/>
        <v/>
      </c>
      <c r="AC28" s="112" t="str">
        <f t="shared" si="15"/>
        <v/>
      </c>
      <c r="AD28" s="112" t="str">
        <f t="shared" si="6"/>
        <v/>
      </c>
      <c r="AE28" s="112" t="str">
        <f t="shared" si="7"/>
        <v/>
      </c>
      <c r="AF28" s="112" t="str">
        <f t="shared" si="16"/>
        <v/>
      </c>
      <c r="AG28" s="112" t="str">
        <f>IF(OR($C28="",L28="",M28=""),"",MAX(N28+'1043Bf Données de base trav.'!T24-M28,0))</f>
        <v/>
      </c>
      <c r="AH28" s="112">
        <f>'1043Bf Données de base trav.'!T24</f>
        <v>0</v>
      </c>
      <c r="AI28" s="112" t="str">
        <f t="shared" si="17"/>
        <v/>
      </c>
      <c r="AJ28" s="113">
        <f t="shared" si="8"/>
        <v>0</v>
      </c>
      <c r="AK28" s="114">
        <f t="shared" si="18"/>
        <v>0</v>
      </c>
      <c r="AL28" s="112">
        <f t="shared" si="9"/>
        <v>0</v>
      </c>
      <c r="AM28" s="112">
        <f>IF(E28="",0,'1043Bf Données de base trav.'!P24)</f>
        <v>0</v>
      </c>
      <c r="AN28" s="115">
        <f>IF('1043Bf Données de base trav.'!Y24&gt;0,AD28,0)</f>
        <v>0</v>
      </c>
      <c r="AO28" s="116">
        <f>IF('1043Bf Données de base trav.'!Y24&gt;0,'1043Bf Données de base trav.'!T24,0)</f>
        <v>0</v>
      </c>
      <c r="AP28" s="112" t="str">
        <f t="shared" si="10"/>
        <v/>
      </c>
      <c r="AQ28" s="112">
        <f>'1043Bf Données de base trav.'!P24</f>
        <v>0</v>
      </c>
      <c r="AR28" s="112">
        <f t="shared" si="19"/>
        <v>0</v>
      </c>
    </row>
    <row r="29" spans="1:44" s="39" customFormat="1" ht="16.95" customHeight="1">
      <c r="A29" s="121" t="str">
        <f>IF('1043Bf Données de base trav.'!A25="","",'1043Bf Données de base trav.'!A25)</f>
        <v/>
      </c>
      <c r="B29" s="122" t="str">
        <f>IF('1043Bf Données de base trav.'!B25="","",'1043Bf Données de base trav.'!B25)</f>
        <v/>
      </c>
      <c r="C29" s="118" t="str">
        <f>IF('1043Bf Données de base trav.'!C25="","",'1043Bf Données de base trav.'!C25)</f>
        <v/>
      </c>
      <c r="D29" s="304" t="str">
        <f>IF(ISERROR('1043Bf Données de base trav.'!AJ25),"",'1043Bf Données de base trav.'!AJ25)</f>
        <v/>
      </c>
      <c r="E29" s="305" t="str">
        <f>IF('1043Bf Données de base trav.'!N25="","",'1043Bf Données de base trav.'!N25)</f>
        <v/>
      </c>
      <c r="F29" s="306" t="str">
        <f>IF('1043Bf Données de base trav.'!O25="","",'1043Bf Données de base trav.'!O25)</f>
        <v/>
      </c>
      <c r="G29" s="307" t="str">
        <f>IF('1043Bf Données de base trav.'!P25="","",'1043Bf Données de base trav.'!P25)</f>
        <v/>
      </c>
      <c r="H29" s="308" t="str">
        <f>IF('1043Bf Données de base trav.'!Q25="","",'1043Bf Données de base trav.'!Q25)</f>
        <v/>
      </c>
      <c r="I29" s="309" t="str">
        <f>IF('1043Bf Données de base trav.'!R25="","",'1043Bf Données de base trav.'!R25)</f>
        <v/>
      </c>
      <c r="J29" s="310" t="str">
        <f t="shared" si="11"/>
        <v/>
      </c>
      <c r="K29" s="311" t="str">
        <f>IF('1043Bf Données de base trav.'!S25="","",'1043Bf Données de base trav.'!S25)</f>
        <v/>
      </c>
      <c r="L29" s="312" t="str">
        <f t="shared" si="1"/>
        <v/>
      </c>
      <c r="M29" s="313" t="str">
        <f t="shared" si="21"/>
        <v/>
      </c>
      <c r="N29" s="314" t="str">
        <f t="shared" si="21"/>
        <v/>
      </c>
      <c r="O29" s="315" t="str">
        <f t="shared" si="12"/>
        <v/>
      </c>
      <c r="P29" s="316" t="str">
        <f t="shared" si="22"/>
        <v/>
      </c>
      <c r="Q29" s="312" t="str">
        <f t="shared" si="23"/>
        <v/>
      </c>
      <c r="R29" s="306" t="str">
        <f>IF(Q29="","",MAX((M29-AH29)*'1043Af Demande'!$B$31,0))</f>
        <v/>
      </c>
      <c r="S29" s="317" t="str">
        <f t="shared" si="13"/>
        <v/>
      </c>
      <c r="T29" s="107"/>
      <c r="U29" s="108" t="str">
        <f t="shared" si="3"/>
        <v/>
      </c>
      <c r="V29" s="109" t="str">
        <f>'1043Bf Données de base trav.'!M25</f>
        <v/>
      </c>
      <c r="W29" s="110" t="str">
        <f>IF(A29="","",'1043Bf Données de base trav.'!Q25-'1043Bf Données de base trav.'!R25)</f>
        <v/>
      </c>
      <c r="X29" s="110" t="str">
        <f>IF(OR($C29="",E29="",F29="",G29="",K29="",'1043Cf CA saisonniers'!$D$25&lt;&gt;"Droit accordé"),"",E29-(F29+G29+W29+K29))</f>
        <v/>
      </c>
      <c r="Y29" s="111" t="str">
        <f t="shared" si="14"/>
        <v/>
      </c>
      <c r="Z29" s="111" t="str">
        <f t="shared" si="4"/>
        <v/>
      </c>
      <c r="AA29" s="111" t="str">
        <f t="shared" si="5"/>
        <v/>
      </c>
      <c r="AB29" s="112" t="str">
        <f t="shared" si="20"/>
        <v/>
      </c>
      <c r="AC29" s="112" t="str">
        <f t="shared" si="15"/>
        <v/>
      </c>
      <c r="AD29" s="112" t="str">
        <f t="shared" si="6"/>
        <v/>
      </c>
      <c r="AE29" s="112" t="str">
        <f t="shared" si="7"/>
        <v/>
      </c>
      <c r="AF29" s="112" t="str">
        <f t="shared" si="16"/>
        <v/>
      </c>
      <c r="AG29" s="112" t="str">
        <f>IF(OR($C29="",L29="",M29=""),"",MAX(N29+'1043Bf Données de base trav.'!T25-M29,0))</f>
        <v/>
      </c>
      <c r="AH29" s="112">
        <f>'1043Bf Données de base trav.'!T25</f>
        <v>0</v>
      </c>
      <c r="AI29" s="112" t="str">
        <f t="shared" si="17"/>
        <v/>
      </c>
      <c r="AJ29" s="113">
        <f t="shared" si="8"/>
        <v>0</v>
      </c>
      <c r="AK29" s="114">
        <f t="shared" si="18"/>
        <v>0</v>
      </c>
      <c r="AL29" s="112">
        <f t="shared" si="9"/>
        <v>0</v>
      </c>
      <c r="AM29" s="112">
        <f>IF(E29="",0,'1043Bf Données de base trav.'!P25)</f>
        <v>0</v>
      </c>
      <c r="AN29" s="115">
        <f>IF('1043Bf Données de base trav.'!Y25&gt;0,AD29,0)</f>
        <v>0</v>
      </c>
      <c r="AO29" s="116">
        <f>IF('1043Bf Données de base trav.'!Y25&gt;0,'1043Bf Données de base trav.'!T25,0)</f>
        <v>0</v>
      </c>
      <c r="AP29" s="112" t="str">
        <f t="shared" si="10"/>
        <v/>
      </c>
      <c r="AQ29" s="112">
        <f>'1043Bf Données de base trav.'!P25</f>
        <v>0</v>
      </c>
      <c r="AR29" s="112">
        <f t="shared" si="19"/>
        <v>0</v>
      </c>
    </row>
    <row r="30" spans="1:44" s="39" customFormat="1" ht="16.95" customHeight="1">
      <c r="A30" s="121" t="str">
        <f>IF('1043Bf Données de base trav.'!A26="","",'1043Bf Données de base trav.'!A26)</f>
        <v/>
      </c>
      <c r="B30" s="122" t="str">
        <f>IF('1043Bf Données de base trav.'!B26="","",'1043Bf Données de base trav.'!B26)</f>
        <v/>
      </c>
      <c r="C30" s="118" t="str">
        <f>IF('1043Bf Données de base trav.'!C26="","",'1043Bf Données de base trav.'!C26)</f>
        <v/>
      </c>
      <c r="D30" s="304" t="str">
        <f>IF(ISERROR('1043Bf Données de base trav.'!AJ26),"",'1043Bf Données de base trav.'!AJ26)</f>
        <v/>
      </c>
      <c r="E30" s="305" t="str">
        <f>IF('1043Bf Données de base trav.'!N26="","",'1043Bf Données de base trav.'!N26)</f>
        <v/>
      </c>
      <c r="F30" s="306" t="str">
        <f>IF('1043Bf Données de base trav.'!O26="","",'1043Bf Données de base trav.'!O26)</f>
        <v/>
      </c>
      <c r="G30" s="307" t="str">
        <f>IF('1043Bf Données de base trav.'!P26="","",'1043Bf Données de base trav.'!P26)</f>
        <v/>
      </c>
      <c r="H30" s="308" t="str">
        <f>IF('1043Bf Données de base trav.'!Q26="","",'1043Bf Données de base trav.'!Q26)</f>
        <v/>
      </c>
      <c r="I30" s="309" t="str">
        <f>IF('1043Bf Données de base trav.'!R26="","",'1043Bf Données de base trav.'!R26)</f>
        <v/>
      </c>
      <c r="J30" s="310" t="str">
        <f t="shared" si="11"/>
        <v/>
      </c>
      <c r="K30" s="311" t="str">
        <f>IF('1043Bf Données de base trav.'!S26="","",'1043Bf Données de base trav.'!S26)</f>
        <v/>
      </c>
      <c r="L30" s="312" t="str">
        <f t="shared" si="1"/>
        <v/>
      </c>
      <c r="M30" s="313" t="str">
        <f t="shared" si="21"/>
        <v/>
      </c>
      <c r="N30" s="314" t="str">
        <f t="shared" si="21"/>
        <v/>
      </c>
      <c r="O30" s="315" t="str">
        <f t="shared" si="12"/>
        <v/>
      </c>
      <c r="P30" s="316" t="str">
        <f t="shared" si="22"/>
        <v/>
      </c>
      <c r="Q30" s="312" t="str">
        <f t="shared" si="23"/>
        <v/>
      </c>
      <c r="R30" s="306" t="str">
        <f>IF(Q30="","",MAX((M30-AH30)*'1043Af Demande'!$B$31,0))</f>
        <v/>
      </c>
      <c r="S30" s="317" t="str">
        <f t="shared" si="13"/>
        <v/>
      </c>
      <c r="T30" s="107"/>
      <c r="U30" s="108" t="str">
        <f t="shared" si="3"/>
        <v/>
      </c>
      <c r="V30" s="109" t="str">
        <f>'1043Bf Données de base trav.'!M26</f>
        <v/>
      </c>
      <c r="W30" s="110" t="str">
        <f>IF(A30="","",'1043Bf Données de base trav.'!Q26-'1043Bf Données de base trav.'!R26)</f>
        <v/>
      </c>
      <c r="X30" s="110" t="str">
        <f>IF(OR($C30="",E30="",F30="",G30="",K30="",'1043Cf CA saisonniers'!$D$25&lt;&gt;"Droit accordé"),"",E30-(F30+G30+W30+K30))</f>
        <v/>
      </c>
      <c r="Y30" s="111" t="str">
        <f t="shared" si="14"/>
        <v/>
      </c>
      <c r="Z30" s="111" t="str">
        <f t="shared" si="4"/>
        <v/>
      </c>
      <c r="AA30" s="111" t="str">
        <f t="shared" si="5"/>
        <v/>
      </c>
      <c r="AB30" s="112" t="str">
        <f t="shared" si="20"/>
        <v/>
      </c>
      <c r="AC30" s="112" t="str">
        <f t="shared" si="15"/>
        <v/>
      </c>
      <c r="AD30" s="112" t="str">
        <f t="shared" si="6"/>
        <v/>
      </c>
      <c r="AE30" s="112" t="str">
        <f t="shared" si="7"/>
        <v/>
      </c>
      <c r="AF30" s="112" t="str">
        <f t="shared" si="16"/>
        <v/>
      </c>
      <c r="AG30" s="112" t="str">
        <f>IF(OR($C30="",L30="",M30=""),"",MAX(N30+'1043Bf Données de base trav.'!T26-M30,0))</f>
        <v/>
      </c>
      <c r="AH30" s="112">
        <f>'1043Bf Données de base trav.'!T26</f>
        <v>0</v>
      </c>
      <c r="AI30" s="112" t="str">
        <f t="shared" si="17"/>
        <v/>
      </c>
      <c r="AJ30" s="113">
        <f t="shared" si="8"/>
        <v>0</v>
      </c>
      <c r="AK30" s="114">
        <f t="shared" si="18"/>
        <v>0</v>
      </c>
      <c r="AL30" s="112">
        <f t="shared" si="9"/>
        <v>0</v>
      </c>
      <c r="AM30" s="112">
        <f>IF(E30="",0,'1043Bf Données de base trav.'!P26)</f>
        <v>0</v>
      </c>
      <c r="AN30" s="115">
        <f>IF('1043Bf Données de base trav.'!Y26&gt;0,AD30,0)</f>
        <v>0</v>
      </c>
      <c r="AO30" s="116">
        <f>IF('1043Bf Données de base trav.'!Y26&gt;0,'1043Bf Données de base trav.'!T26,0)</f>
        <v>0</v>
      </c>
      <c r="AP30" s="112" t="str">
        <f t="shared" si="10"/>
        <v/>
      </c>
      <c r="AQ30" s="112">
        <f>'1043Bf Données de base trav.'!P26</f>
        <v>0</v>
      </c>
      <c r="AR30" s="112">
        <f t="shared" si="19"/>
        <v>0</v>
      </c>
    </row>
    <row r="31" spans="1:44" s="39" customFormat="1" ht="16.95" customHeight="1">
      <c r="A31" s="121" t="str">
        <f>IF('1043Bf Données de base trav.'!A27="","",'1043Bf Données de base trav.'!A27)</f>
        <v/>
      </c>
      <c r="B31" s="122" t="str">
        <f>IF('1043Bf Données de base trav.'!B27="","",'1043Bf Données de base trav.'!B27)</f>
        <v/>
      </c>
      <c r="C31" s="118" t="str">
        <f>IF('1043Bf Données de base trav.'!C27="","",'1043Bf Données de base trav.'!C27)</f>
        <v/>
      </c>
      <c r="D31" s="304" t="str">
        <f>IF(ISERROR('1043Bf Données de base trav.'!AJ27),"",'1043Bf Données de base trav.'!AJ27)</f>
        <v/>
      </c>
      <c r="E31" s="305" t="str">
        <f>IF('1043Bf Données de base trav.'!N27="","",'1043Bf Données de base trav.'!N27)</f>
        <v/>
      </c>
      <c r="F31" s="306" t="str">
        <f>IF('1043Bf Données de base trav.'!O27="","",'1043Bf Données de base trav.'!O27)</f>
        <v/>
      </c>
      <c r="G31" s="307" t="str">
        <f>IF('1043Bf Données de base trav.'!P27="","",'1043Bf Données de base trav.'!P27)</f>
        <v/>
      </c>
      <c r="H31" s="308" t="str">
        <f>IF('1043Bf Données de base trav.'!Q27="","",'1043Bf Données de base trav.'!Q27)</f>
        <v/>
      </c>
      <c r="I31" s="309" t="str">
        <f>IF('1043Bf Données de base trav.'!R27="","",'1043Bf Données de base trav.'!R27)</f>
        <v/>
      </c>
      <c r="J31" s="310" t="str">
        <f t="shared" si="11"/>
        <v/>
      </c>
      <c r="K31" s="311" t="str">
        <f>IF('1043Bf Données de base trav.'!S27="","",'1043Bf Données de base trav.'!S27)</f>
        <v/>
      </c>
      <c r="L31" s="312" t="str">
        <f t="shared" si="1"/>
        <v/>
      </c>
      <c r="M31" s="313" t="str">
        <f t="shared" si="21"/>
        <v/>
      </c>
      <c r="N31" s="314" t="str">
        <f t="shared" si="21"/>
        <v/>
      </c>
      <c r="O31" s="315" t="str">
        <f t="shared" si="12"/>
        <v/>
      </c>
      <c r="P31" s="316" t="str">
        <f t="shared" si="22"/>
        <v/>
      </c>
      <c r="Q31" s="312" t="str">
        <f t="shared" si="23"/>
        <v/>
      </c>
      <c r="R31" s="306" t="str">
        <f>IF(Q31="","",MAX((M31-AH31)*'1043Af Demande'!$B$31,0))</f>
        <v/>
      </c>
      <c r="S31" s="317" t="str">
        <f t="shared" si="13"/>
        <v/>
      </c>
      <c r="T31" s="107"/>
      <c r="U31" s="108" t="str">
        <f t="shared" si="3"/>
        <v/>
      </c>
      <c r="V31" s="109" t="str">
        <f>'1043Bf Données de base trav.'!M27</f>
        <v/>
      </c>
      <c r="W31" s="110" t="str">
        <f>IF(A31="","",'1043Bf Données de base trav.'!Q27-'1043Bf Données de base trav.'!R27)</f>
        <v/>
      </c>
      <c r="X31" s="110" t="str">
        <f>IF(OR($C31="",E31="",F31="",G31="",K31="",'1043Cf CA saisonniers'!$D$25&lt;&gt;"Droit accordé"),"",E31-(F31+G31+W31+K31))</f>
        <v/>
      </c>
      <c r="Y31" s="111" t="str">
        <f t="shared" si="14"/>
        <v/>
      </c>
      <c r="Z31" s="111" t="str">
        <f t="shared" si="4"/>
        <v/>
      </c>
      <c r="AA31" s="111" t="str">
        <f t="shared" si="5"/>
        <v/>
      </c>
      <c r="AB31" s="112" t="str">
        <f t="shared" si="20"/>
        <v/>
      </c>
      <c r="AC31" s="112" t="str">
        <f t="shared" si="15"/>
        <v/>
      </c>
      <c r="AD31" s="112" t="str">
        <f t="shared" si="6"/>
        <v/>
      </c>
      <c r="AE31" s="112" t="str">
        <f t="shared" si="7"/>
        <v/>
      </c>
      <c r="AF31" s="112" t="str">
        <f t="shared" si="16"/>
        <v/>
      </c>
      <c r="AG31" s="112" t="str">
        <f>IF(OR($C31="",L31="",M31=""),"",MAX(N31+'1043Bf Données de base trav.'!T27-M31,0))</f>
        <v/>
      </c>
      <c r="AH31" s="112">
        <f>'1043Bf Données de base trav.'!T27</f>
        <v>0</v>
      </c>
      <c r="AI31" s="112" t="str">
        <f t="shared" si="17"/>
        <v/>
      </c>
      <c r="AJ31" s="113">
        <f t="shared" si="8"/>
        <v>0</v>
      </c>
      <c r="AK31" s="114">
        <f t="shared" si="18"/>
        <v>0</v>
      </c>
      <c r="AL31" s="112">
        <f t="shared" si="9"/>
        <v>0</v>
      </c>
      <c r="AM31" s="112">
        <f>IF(E31="",0,'1043Bf Données de base trav.'!P27)</f>
        <v>0</v>
      </c>
      <c r="AN31" s="115">
        <f>IF('1043Bf Données de base trav.'!Y27&gt;0,AD31,0)</f>
        <v>0</v>
      </c>
      <c r="AO31" s="116">
        <f>IF('1043Bf Données de base trav.'!Y27&gt;0,'1043Bf Données de base trav.'!T27,0)</f>
        <v>0</v>
      </c>
      <c r="AP31" s="112" t="str">
        <f t="shared" si="10"/>
        <v/>
      </c>
      <c r="AQ31" s="112">
        <f>'1043Bf Données de base trav.'!P27</f>
        <v>0</v>
      </c>
      <c r="AR31" s="112">
        <f t="shared" si="19"/>
        <v>0</v>
      </c>
    </row>
    <row r="32" spans="1:44" s="39" customFormat="1" ht="16.95" customHeight="1">
      <c r="A32" s="121" t="str">
        <f>IF('1043Bf Données de base trav.'!A28="","",'1043Bf Données de base trav.'!A28)</f>
        <v/>
      </c>
      <c r="B32" s="122" t="str">
        <f>IF('1043Bf Données de base trav.'!B28="","",'1043Bf Données de base trav.'!B28)</f>
        <v/>
      </c>
      <c r="C32" s="118" t="str">
        <f>IF('1043Bf Données de base trav.'!C28="","",'1043Bf Données de base trav.'!C28)</f>
        <v/>
      </c>
      <c r="D32" s="304" t="str">
        <f>IF(ISERROR('1043Bf Données de base trav.'!AJ28),"",'1043Bf Données de base trav.'!AJ28)</f>
        <v/>
      </c>
      <c r="E32" s="305" t="str">
        <f>IF('1043Bf Données de base trav.'!N28="","",'1043Bf Données de base trav.'!N28)</f>
        <v/>
      </c>
      <c r="F32" s="306" t="str">
        <f>IF('1043Bf Données de base trav.'!O28="","",'1043Bf Données de base trav.'!O28)</f>
        <v/>
      </c>
      <c r="G32" s="307" t="str">
        <f>IF('1043Bf Données de base trav.'!P28="","",'1043Bf Données de base trav.'!P28)</f>
        <v/>
      </c>
      <c r="H32" s="308" t="str">
        <f>IF('1043Bf Données de base trav.'!Q28="","",'1043Bf Données de base trav.'!Q28)</f>
        <v/>
      </c>
      <c r="I32" s="309" t="str">
        <f>IF('1043Bf Données de base trav.'!R28="","",'1043Bf Données de base trav.'!R28)</f>
        <v/>
      </c>
      <c r="J32" s="310" t="str">
        <f t="shared" si="11"/>
        <v/>
      </c>
      <c r="K32" s="311" t="str">
        <f>IF('1043Bf Données de base trav.'!S28="","",'1043Bf Données de base trav.'!S28)</f>
        <v/>
      </c>
      <c r="L32" s="312" t="str">
        <f t="shared" si="1"/>
        <v/>
      </c>
      <c r="M32" s="313" t="str">
        <f t="shared" si="21"/>
        <v/>
      </c>
      <c r="N32" s="314" t="str">
        <f t="shared" si="21"/>
        <v/>
      </c>
      <c r="O32" s="315" t="str">
        <f t="shared" si="12"/>
        <v/>
      </c>
      <c r="P32" s="316" t="str">
        <f t="shared" si="22"/>
        <v/>
      </c>
      <c r="Q32" s="312" t="str">
        <f t="shared" si="23"/>
        <v/>
      </c>
      <c r="R32" s="306" t="str">
        <f>IF(Q32="","",MAX((M32-AH32)*'1043Af Demande'!$B$31,0))</f>
        <v/>
      </c>
      <c r="S32" s="317" t="str">
        <f t="shared" si="13"/>
        <v/>
      </c>
      <c r="T32" s="107"/>
      <c r="U32" s="108" t="str">
        <f t="shared" si="3"/>
        <v/>
      </c>
      <c r="V32" s="109" t="str">
        <f>'1043Bf Données de base trav.'!M28</f>
        <v/>
      </c>
      <c r="W32" s="110" t="str">
        <f>IF(A32="","",'1043Bf Données de base trav.'!Q28-'1043Bf Données de base trav.'!R28)</f>
        <v/>
      </c>
      <c r="X32" s="110" t="str">
        <f>IF(OR($C32="",E32="",F32="",G32="",K32="",'1043Cf CA saisonniers'!$D$25&lt;&gt;"Droit accordé"),"",E32-(F32+G32+W32+K32))</f>
        <v/>
      </c>
      <c r="Y32" s="111" t="str">
        <f t="shared" si="14"/>
        <v/>
      </c>
      <c r="Z32" s="111" t="str">
        <f t="shared" si="4"/>
        <v/>
      </c>
      <c r="AA32" s="111" t="str">
        <f t="shared" si="5"/>
        <v/>
      </c>
      <c r="AB32" s="112" t="str">
        <f t="shared" si="20"/>
        <v/>
      </c>
      <c r="AC32" s="112" t="str">
        <f t="shared" si="15"/>
        <v/>
      </c>
      <c r="AD32" s="112" t="str">
        <f t="shared" si="6"/>
        <v/>
      </c>
      <c r="AE32" s="112" t="str">
        <f t="shared" si="7"/>
        <v/>
      </c>
      <c r="AF32" s="112" t="str">
        <f t="shared" si="16"/>
        <v/>
      </c>
      <c r="AG32" s="112" t="str">
        <f>IF(OR($C32="",L32="",M32=""),"",MAX(N32+'1043Bf Données de base trav.'!T28-M32,0))</f>
        <v/>
      </c>
      <c r="AH32" s="112">
        <f>'1043Bf Données de base trav.'!T28</f>
        <v>0</v>
      </c>
      <c r="AI32" s="112" t="str">
        <f t="shared" si="17"/>
        <v/>
      </c>
      <c r="AJ32" s="113">
        <f t="shared" si="8"/>
        <v>0</v>
      </c>
      <c r="AK32" s="114">
        <f t="shared" si="18"/>
        <v>0</v>
      </c>
      <c r="AL32" s="112">
        <f t="shared" si="9"/>
        <v>0</v>
      </c>
      <c r="AM32" s="112">
        <f>IF(E32="",0,'1043Bf Données de base trav.'!P28)</f>
        <v>0</v>
      </c>
      <c r="AN32" s="115">
        <f>IF('1043Bf Données de base trav.'!Y28&gt;0,AD32,0)</f>
        <v>0</v>
      </c>
      <c r="AO32" s="116">
        <f>IF('1043Bf Données de base trav.'!Y28&gt;0,'1043Bf Données de base trav.'!T28,0)</f>
        <v>0</v>
      </c>
      <c r="AP32" s="112" t="str">
        <f t="shared" si="10"/>
        <v/>
      </c>
      <c r="AQ32" s="112">
        <f>'1043Bf Données de base trav.'!P28</f>
        <v>0</v>
      </c>
      <c r="AR32" s="112">
        <f t="shared" si="19"/>
        <v>0</v>
      </c>
    </row>
    <row r="33" spans="1:44" s="39" customFormat="1" ht="16.95" customHeight="1">
      <c r="A33" s="121" t="str">
        <f>IF('1043Bf Données de base trav.'!A29="","",'1043Bf Données de base trav.'!A29)</f>
        <v/>
      </c>
      <c r="B33" s="122" t="str">
        <f>IF('1043Bf Données de base trav.'!B29="","",'1043Bf Données de base trav.'!B29)</f>
        <v/>
      </c>
      <c r="C33" s="118" t="str">
        <f>IF('1043Bf Données de base trav.'!C29="","",'1043Bf Données de base trav.'!C29)</f>
        <v/>
      </c>
      <c r="D33" s="304" t="str">
        <f>IF(ISERROR('1043Bf Données de base trav.'!AJ29),"",'1043Bf Données de base trav.'!AJ29)</f>
        <v/>
      </c>
      <c r="E33" s="305" t="str">
        <f>IF('1043Bf Données de base trav.'!N29="","",'1043Bf Données de base trav.'!N29)</f>
        <v/>
      </c>
      <c r="F33" s="306" t="str">
        <f>IF('1043Bf Données de base trav.'!O29="","",'1043Bf Données de base trav.'!O29)</f>
        <v/>
      </c>
      <c r="G33" s="307" t="str">
        <f>IF('1043Bf Données de base trav.'!P29="","",'1043Bf Données de base trav.'!P29)</f>
        <v/>
      </c>
      <c r="H33" s="308" t="str">
        <f>IF('1043Bf Données de base trav.'!Q29="","",'1043Bf Données de base trav.'!Q29)</f>
        <v/>
      </c>
      <c r="I33" s="309" t="str">
        <f>IF('1043Bf Données de base trav.'!R29="","",'1043Bf Données de base trav.'!R29)</f>
        <v/>
      </c>
      <c r="J33" s="310" t="str">
        <f t="shared" si="11"/>
        <v/>
      </c>
      <c r="K33" s="311" t="str">
        <f>IF('1043Bf Données de base trav.'!S29="","",'1043Bf Données de base trav.'!S29)</f>
        <v/>
      </c>
      <c r="L33" s="312" t="str">
        <f t="shared" ref="L33:L96" si="24">X33</f>
        <v/>
      </c>
      <c r="M33" s="313" t="str">
        <f t="shared" ref="M33:M96" si="25">AD33</f>
        <v/>
      </c>
      <c r="N33" s="314" t="str">
        <f t="shared" ref="N33:N96" si="26">AE33</f>
        <v/>
      </c>
      <c r="O33" s="315" t="str">
        <f t="shared" si="12"/>
        <v/>
      </c>
      <c r="P33" s="316" t="str">
        <f t="shared" ref="P33:P96" si="27">AF33</f>
        <v/>
      </c>
      <c r="Q33" s="312" t="str">
        <f t="shared" ref="Q33:Q96" si="28">AI33</f>
        <v/>
      </c>
      <c r="R33" s="306" t="str">
        <f>IF(Q33="","",MAX((M33-AH33)*'1043Af Demande'!$B$31,0))</f>
        <v/>
      </c>
      <c r="S33" s="317" t="str">
        <f t="shared" si="13"/>
        <v/>
      </c>
      <c r="T33" s="107"/>
      <c r="U33" s="108" t="str">
        <f t="shared" si="3"/>
        <v/>
      </c>
      <c r="V33" s="109" t="str">
        <f>'1043Bf Données de base trav.'!M29</f>
        <v/>
      </c>
      <c r="W33" s="110" t="str">
        <f>IF(A33="","",'1043Bf Données de base trav.'!Q29-'1043Bf Données de base trav.'!R29)</f>
        <v/>
      </c>
      <c r="X33" s="110" t="str">
        <f>IF(OR($C33="",E33="",F33="",G33="",K33="",'1043Cf CA saisonniers'!$D$25&lt;&gt;"Droit accordé"),"",E33-(F33+G33+W33+K33))</f>
        <v/>
      </c>
      <c r="Y33" s="111" t="str">
        <f t="shared" ref="Y33:Y96" si="29">IF(X33="","",MAX(X33,0))</f>
        <v/>
      </c>
      <c r="Z33" s="111" t="str">
        <f t="shared" si="4"/>
        <v/>
      </c>
      <c r="AA33" s="111" t="str">
        <f t="shared" si="5"/>
        <v/>
      </c>
      <c r="AB33" s="112" t="str">
        <f t="shared" ref="AB33:AB96" si="30">IF(Z33="","",AB$8)</f>
        <v/>
      </c>
      <c r="AC33" s="112" t="str">
        <f t="shared" si="15"/>
        <v/>
      </c>
      <c r="AD33" s="112" t="str">
        <f t="shared" si="6"/>
        <v/>
      </c>
      <c r="AE33" s="112" t="str">
        <f t="shared" si="7"/>
        <v/>
      </c>
      <c r="AF33" s="112" t="str">
        <f t="shared" si="16"/>
        <v/>
      </c>
      <c r="AG33" s="112" t="str">
        <f>IF(OR($C33="",L33="",M33=""),"",MAX(N33+'1043Bf Données de base trav.'!T29-M33,0))</f>
        <v/>
      </c>
      <c r="AH33" s="112">
        <f>'1043Bf Données de base trav.'!T29</f>
        <v>0</v>
      </c>
      <c r="AI33" s="112" t="str">
        <f t="shared" si="17"/>
        <v/>
      </c>
      <c r="AJ33" s="113">
        <f t="shared" si="8"/>
        <v>0</v>
      </c>
      <c r="AK33" s="114">
        <f t="shared" si="18"/>
        <v>0</v>
      </c>
      <c r="AL33" s="112">
        <f t="shared" si="9"/>
        <v>0</v>
      </c>
      <c r="AM33" s="112">
        <f>IF(E33="",0,'1043Bf Données de base trav.'!P29)</f>
        <v>0</v>
      </c>
      <c r="AN33" s="115">
        <f>IF('1043Bf Données de base trav.'!Y29&gt;0,AD33,0)</f>
        <v>0</v>
      </c>
      <c r="AO33" s="116">
        <f>IF('1043Bf Données de base trav.'!Y29&gt;0,'1043Bf Données de base trav.'!T29,0)</f>
        <v>0</v>
      </c>
      <c r="AP33" s="112" t="str">
        <f t="shared" si="10"/>
        <v/>
      </c>
      <c r="AQ33" s="112">
        <f>'1043Bf Données de base trav.'!P29</f>
        <v>0</v>
      </c>
      <c r="AR33" s="112">
        <f t="shared" ref="AR33:AR96" si="31">IF(AN33="",0,MAX(AN33-AO33,0))</f>
        <v>0</v>
      </c>
    </row>
    <row r="34" spans="1:44" s="39" customFormat="1" ht="16.95" customHeight="1">
      <c r="A34" s="121" t="str">
        <f>IF('1043Bf Données de base trav.'!A30="","",'1043Bf Données de base trav.'!A30)</f>
        <v/>
      </c>
      <c r="B34" s="122" t="str">
        <f>IF('1043Bf Données de base trav.'!B30="","",'1043Bf Données de base trav.'!B30)</f>
        <v/>
      </c>
      <c r="C34" s="118" t="str">
        <f>IF('1043Bf Données de base trav.'!C30="","",'1043Bf Données de base trav.'!C30)</f>
        <v/>
      </c>
      <c r="D34" s="304" t="str">
        <f>IF(ISERROR('1043Bf Données de base trav.'!AJ30),"",'1043Bf Données de base trav.'!AJ30)</f>
        <v/>
      </c>
      <c r="E34" s="305" t="str">
        <f>IF('1043Bf Données de base trav.'!N30="","",'1043Bf Données de base trav.'!N30)</f>
        <v/>
      </c>
      <c r="F34" s="306" t="str">
        <f>IF('1043Bf Données de base trav.'!O30="","",'1043Bf Données de base trav.'!O30)</f>
        <v/>
      </c>
      <c r="G34" s="307" t="str">
        <f>IF('1043Bf Données de base trav.'!P30="","",'1043Bf Données de base trav.'!P30)</f>
        <v/>
      </c>
      <c r="H34" s="308" t="str">
        <f>IF('1043Bf Données de base trav.'!Q30="","",'1043Bf Données de base trav.'!Q30)</f>
        <v/>
      </c>
      <c r="I34" s="309" t="str">
        <f>IF('1043Bf Données de base trav.'!R30="","",'1043Bf Données de base trav.'!R30)</f>
        <v/>
      </c>
      <c r="J34" s="310" t="str">
        <f t="shared" si="11"/>
        <v/>
      </c>
      <c r="K34" s="311" t="str">
        <f>IF('1043Bf Données de base trav.'!S30="","",'1043Bf Données de base trav.'!S30)</f>
        <v/>
      </c>
      <c r="L34" s="312" t="str">
        <f t="shared" si="24"/>
        <v/>
      </c>
      <c r="M34" s="313" t="str">
        <f t="shared" si="25"/>
        <v/>
      </c>
      <c r="N34" s="314" t="str">
        <f t="shared" si="26"/>
        <v/>
      </c>
      <c r="O34" s="315" t="str">
        <f t="shared" si="12"/>
        <v/>
      </c>
      <c r="P34" s="316" t="str">
        <f t="shared" si="27"/>
        <v/>
      </c>
      <c r="Q34" s="312" t="str">
        <f t="shared" si="28"/>
        <v/>
      </c>
      <c r="R34" s="306" t="str">
        <f>IF(Q34="","",MAX((M34-AH34)*'1043Af Demande'!$B$31,0))</f>
        <v/>
      </c>
      <c r="S34" s="317" t="str">
        <f t="shared" si="13"/>
        <v/>
      </c>
      <c r="T34" s="107"/>
      <c r="U34" s="108" t="str">
        <f t="shared" si="3"/>
        <v/>
      </c>
      <c r="V34" s="109" t="str">
        <f>'1043Bf Données de base trav.'!M30</f>
        <v/>
      </c>
      <c r="W34" s="110" t="str">
        <f>IF(A34="","",'1043Bf Données de base trav.'!Q30-'1043Bf Données de base trav.'!R30)</f>
        <v/>
      </c>
      <c r="X34" s="110" t="str">
        <f>IF(OR($C34="",E34="",F34="",G34="",K34="",'1043Cf CA saisonniers'!$D$25&lt;&gt;"Droit accordé"),"",E34-(F34+G34+W34+K34))</f>
        <v/>
      </c>
      <c r="Y34" s="111" t="str">
        <f t="shared" si="29"/>
        <v/>
      </c>
      <c r="Z34" s="111" t="str">
        <f t="shared" si="4"/>
        <v/>
      </c>
      <c r="AA34" s="111" t="str">
        <f t="shared" si="5"/>
        <v/>
      </c>
      <c r="AB34" s="112" t="str">
        <f t="shared" si="30"/>
        <v/>
      </c>
      <c r="AC34" s="112" t="str">
        <f t="shared" si="15"/>
        <v/>
      </c>
      <c r="AD34" s="112" t="str">
        <f t="shared" si="6"/>
        <v/>
      </c>
      <c r="AE34" s="112" t="str">
        <f t="shared" si="7"/>
        <v/>
      </c>
      <c r="AF34" s="112" t="str">
        <f t="shared" si="16"/>
        <v/>
      </c>
      <c r="AG34" s="112" t="str">
        <f>IF(OR($C34="",L34="",M34=""),"",MAX(N34+'1043Bf Données de base trav.'!T30-M34,0))</f>
        <v/>
      </c>
      <c r="AH34" s="112">
        <f>'1043Bf Données de base trav.'!T30</f>
        <v>0</v>
      </c>
      <c r="AI34" s="112" t="str">
        <f t="shared" si="17"/>
        <v/>
      </c>
      <c r="AJ34" s="113">
        <f t="shared" si="8"/>
        <v>0</v>
      </c>
      <c r="AK34" s="114">
        <f t="shared" si="18"/>
        <v>0</v>
      </c>
      <c r="AL34" s="112">
        <f t="shared" si="9"/>
        <v>0</v>
      </c>
      <c r="AM34" s="112">
        <f>IF(E34="",0,'1043Bf Données de base trav.'!P30)</f>
        <v>0</v>
      </c>
      <c r="AN34" s="115">
        <f>IF('1043Bf Données de base trav.'!Y30&gt;0,AD34,0)</f>
        <v>0</v>
      </c>
      <c r="AO34" s="116">
        <f>IF('1043Bf Données de base trav.'!Y30&gt;0,'1043Bf Données de base trav.'!T30,0)</f>
        <v>0</v>
      </c>
      <c r="AP34" s="112" t="str">
        <f t="shared" si="10"/>
        <v/>
      </c>
      <c r="AQ34" s="112">
        <f>'1043Bf Données de base trav.'!P30</f>
        <v>0</v>
      </c>
      <c r="AR34" s="112">
        <f t="shared" si="31"/>
        <v>0</v>
      </c>
    </row>
    <row r="35" spans="1:44" s="39" customFormat="1" ht="16.95" customHeight="1">
      <c r="A35" s="121" t="str">
        <f>IF('1043Bf Données de base trav.'!A31="","",'1043Bf Données de base trav.'!A31)</f>
        <v/>
      </c>
      <c r="B35" s="122" t="str">
        <f>IF('1043Bf Données de base trav.'!B31="","",'1043Bf Données de base trav.'!B31)</f>
        <v/>
      </c>
      <c r="C35" s="118" t="str">
        <f>IF('1043Bf Données de base trav.'!C31="","",'1043Bf Données de base trav.'!C31)</f>
        <v/>
      </c>
      <c r="D35" s="304" t="str">
        <f>IF(ISERROR('1043Bf Données de base trav.'!AJ31),"",'1043Bf Données de base trav.'!AJ31)</f>
        <v/>
      </c>
      <c r="E35" s="305" t="str">
        <f>IF('1043Bf Données de base trav.'!N31="","",'1043Bf Données de base trav.'!N31)</f>
        <v/>
      </c>
      <c r="F35" s="306" t="str">
        <f>IF('1043Bf Données de base trav.'!O31="","",'1043Bf Données de base trav.'!O31)</f>
        <v/>
      </c>
      <c r="G35" s="307" t="str">
        <f>IF('1043Bf Données de base trav.'!P31="","",'1043Bf Données de base trav.'!P31)</f>
        <v/>
      </c>
      <c r="H35" s="308" t="str">
        <f>IF('1043Bf Données de base trav.'!Q31="","",'1043Bf Données de base trav.'!Q31)</f>
        <v/>
      </c>
      <c r="I35" s="309" t="str">
        <f>IF('1043Bf Données de base trav.'!R31="","",'1043Bf Données de base trav.'!R31)</f>
        <v/>
      </c>
      <c r="J35" s="310" t="str">
        <f t="shared" si="11"/>
        <v/>
      </c>
      <c r="K35" s="311" t="str">
        <f>IF('1043Bf Données de base trav.'!S31="","",'1043Bf Données de base trav.'!S31)</f>
        <v/>
      </c>
      <c r="L35" s="312" t="str">
        <f t="shared" si="24"/>
        <v/>
      </c>
      <c r="M35" s="313" t="str">
        <f t="shared" si="25"/>
        <v/>
      </c>
      <c r="N35" s="314" t="str">
        <f t="shared" si="26"/>
        <v/>
      </c>
      <c r="O35" s="315" t="str">
        <f t="shared" si="12"/>
        <v/>
      </c>
      <c r="P35" s="316" t="str">
        <f t="shared" si="27"/>
        <v/>
      </c>
      <c r="Q35" s="312" t="str">
        <f t="shared" si="28"/>
        <v/>
      </c>
      <c r="R35" s="306" t="str">
        <f>IF(Q35="","",MAX((M35-AH35)*'1043Af Demande'!$B$31,0))</f>
        <v/>
      </c>
      <c r="S35" s="317" t="str">
        <f t="shared" si="13"/>
        <v/>
      </c>
      <c r="T35" s="107"/>
      <c r="U35" s="108" t="str">
        <f t="shared" si="3"/>
        <v/>
      </c>
      <c r="V35" s="109" t="str">
        <f>'1043Bf Données de base trav.'!M31</f>
        <v/>
      </c>
      <c r="W35" s="110" t="str">
        <f>IF(A35="","",'1043Bf Données de base trav.'!Q31-'1043Bf Données de base trav.'!R31)</f>
        <v/>
      </c>
      <c r="X35" s="110" t="str">
        <f>IF(OR($C35="",E35="",F35="",G35="",K35="",'1043Cf CA saisonniers'!$D$25&lt;&gt;"Droit accordé"),"",E35-(F35+G35+W35+K35))</f>
        <v/>
      </c>
      <c r="Y35" s="111" t="str">
        <f t="shared" si="29"/>
        <v/>
      </c>
      <c r="Z35" s="111" t="str">
        <f t="shared" si="4"/>
        <v/>
      </c>
      <c r="AA35" s="111" t="str">
        <f t="shared" si="5"/>
        <v/>
      </c>
      <c r="AB35" s="112" t="str">
        <f t="shared" si="30"/>
        <v/>
      </c>
      <c r="AC35" s="112" t="str">
        <f t="shared" si="15"/>
        <v/>
      </c>
      <c r="AD35" s="112" t="str">
        <f t="shared" si="6"/>
        <v/>
      </c>
      <c r="AE35" s="112" t="str">
        <f t="shared" si="7"/>
        <v/>
      </c>
      <c r="AF35" s="112" t="str">
        <f t="shared" si="16"/>
        <v/>
      </c>
      <c r="AG35" s="112" t="str">
        <f>IF(OR($C35="",L35="",M35=""),"",MAX(N35+'1043Bf Données de base trav.'!T31-M35,0))</f>
        <v/>
      </c>
      <c r="AH35" s="112">
        <f>'1043Bf Données de base trav.'!T31</f>
        <v>0</v>
      </c>
      <c r="AI35" s="112" t="str">
        <f t="shared" si="17"/>
        <v/>
      </c>
      <c r="AJ35" s="113">
        <f t="shared" si="8"/>
        <v>0</v>
      </c>
      <c r="AK35" s="114">
        <f t="shared" si="18"/>
        <v>0</v>
      </c>
      <c r="AL35" s="112">
        <f t="shared" si="9"/>
        <v>0</v>
      </c>
      <c r="AM35" s="112">
        <f>IF(E35="",0,'1043Bf Données de base trav.'!P31)</f>
        <v>0</v>
      </c>
      <c r="AN35" s="115">
        <f>IF('1043Bf Données de base trav.'!Y31&gt;0,AD35,0)</f>
        <v>0</v>
      </c>
      <c r="AO35" s="116">
        <f>IF('1043Bf Données de base trav.'!Y31&gt;0,'1043Bf Données de base trav.'!T31,0)</f>
        <v>0</v>
      </c>
      <c r="AP35" s="112" t="str">
        <f t="shared" si="10"/>
        <v/>
      </c>
      <c r="AQ35" s="112">
        <f>'1043Bf Données de base trav.'!P31</f>
        <v>0</v>
      </c>
      <c r="AR35" s="112">
        <f t="shared" si="31"/>
        <v>0</v>
      </c>
    </row>
    <row r="36" spans="1:44" s="39" customFormat="1" ht="16.95" customHeight="1">
      <c r="A36" s="121" t="str">
        <f>IF('1043Bf Données de base trav.'!A32="","",'1043Bf Données de base trav.'!A32)</f>
        <v/>
      </c>
      <c r="B36" s="122" t="str">
        <f>IF('1043Bf Données de base trav.'!B32="","",'1043Bf Données de base trav.'!B32)</f>
        <v/>
      </c>
      <c r="C36" s="118" t="str">
        <f>IF('1043Bf Données de base trav.'!C32="","",'1043Bf Données de base trav.'!C32)</f>
        <v/>
      </c>
      <c r="D36" s="304" t="str">
        <f>IF(ISERROR('1043Bf Données de base trav.'!AJ32),"",'1043Bf Données de base trav.'!AJ32)</f>
        <v/>
      </c>
      <c r="E36" s="305" t="str">
        <f>IF('1043Bf Données de base trav.'!N32="","",'1043Bf Données de base trav.'!N32)</f>
        <v/>
      </c>
      <c r="F36" s="306" t="str">
        <f>IF('1043Bf Données de base trav.'!O32="","",'1043Bf Données de base trav.'!O32)</f>
        <v/>
      </c>
      <c r="G36" s="307" t="str">
        <f>IF('1043Bf Données de base trav.'!P32="","",'1043Bf Données de base trav.'!P32)</f>
        <v/>
      </c>
      <c r="H36" s="308" t="str">
        <f>IF('1043Bf Données de base trav.'!Q32="","",'1043Bf Données de base trav.'!Q32)</f>
        <v/>
      </c>
      <c r="I36" s="309" t="str">
        <f>IF('1043Bf Données de base trav.'!R32="","",'1043Bf Données de base trav.'!R32)</f>
        <v/>
      </c>
      <c r="J36" s="310" t="str">
        <f t="shared" si="11"/>
        <v/>
      </c>
      <c r="K36" s="311" t="str">
        <f>IF('1043Bf Données de base trav.'!S32="","",'1043Bf Données de base trav.'!S32)</f>
        <v/>
      </c>
      <c r="L36" s="312" t="str">
        <f t="shared" si="24"/>
        <v/>
      </c>
      <c r="M36" s="313" t="str">
        <f t="shared" si="25"/>
        <v/>
      </c>
      <c r="N36" s="314" t="str">
        <f t="shared" si="26"/>
        <v/>
      </c>
      <c r="O36" s="315" t="str">
        <f t="shared" si="12"/>
        <v/>
      </c>
      <c r="P36" s="316" t="str">
        <f t="shared" si="27"/>
        <v/>
      </c>
      <c r="Q36" s="312" t="str">
        <f t="shared" si="28"/>
        <v/>
      </c>
      <c r="R36" s="306" t="str">
        <f>IF(Q36="","",MAX((M36-AH36)*'1043Af Demande'!$B$31,0))</f>
        <v/>
      </c>
      <c r="S36" s="317" t="str">
        <f t="shared" si="13"/>
        <v/>
      </c>
      <c r="T36" s="107"/>
      <c r="U36" s="108" t="str">
        <f t="shared" si="3"/>
        <v/>
      </c>
      <c r="V36" s="109" t="str">
        <f>'1043Bf Données de base trav.'!M32</f>
        <v/>
      </c>
      <c r="W36" s="110" t="str">
        <f>IF(A36="","",'1043Bf Données de base trav.'!Q32-'1043Bf Données de base trav.'!R32)</f>
        <v/>
      </c>
      <c r="X36" s="110" t="str">
        <f>IF(OR($C36="",E36="",F36="",G36="",K36="",'1043Cf CA saisonniers'!$D$25&lt;&gt;"Droit accordé"),"",E36-(F36+G36+W36+K36))</f>
        <v/>
      </c>
      <c r="Y36" s="111" t="str">
        <f t="shared" si="29"/>
        <v/>
      </c>
      <c r="Z36" s="111" t="str">
        <f t="shared" si="4"/>
        <v/>
      </c>
      <c r="AA36" s="111" t="str">
        <f t="shared" si="5"/>
        <v/>
      </c>
      <c r="AB36" s="112" t="str">
        <f t="shared" si="30"/>
        <v/>
      </c>
      <c r="AC36" s="112" t="str">
        <f t="shared" si="15"/>
        <v/>
      </c>
      <c r="AD36" s="112" t="str">
        <f t="shared" si="6"/>
        <v/>
      </c>
      <c r="AE36" s="112" t="str">
        <f t="shared" si="7"/>
        <v/>
      </c>
      <c r="AF36" s="112" t="str">
        <f t="shared" si="16"/>
        <v/>
      </c>
      <c r="AG36" s="112" t="str">
        <f>IF(OR($C36="",L36="",M36=""),"",MAX(N36+'1043Bf Données de base trav.'!T32-M36,0))</f>
        <v/>
      </c>
      <c r="AH36" s="112">
        <f>'1043Bf Données de base trav.'!T32</f>
        <v>0</v>
      </c>
      <c r="AI36" s="112" t="str">
        <f t="shared" si="17"/>
        <v/>
      </c>
      <c r="AJ36" s="113">
        <f t="shared" si="8"/>
        <v>0</v>
      </c>
      <c r="AK36" s="114">
        <f t="shared" si="18"/>
        <v>0</v>
      </c>
      <c r="AL36" s="112">
        <f t="shared" si="9"/>
        <v>0</v>
      </c>
      <c r="AM36" s="112">
        <f>IF(E36="",0,'1043Bf Données de base trav.'!P32)</f>
        <v>0</v>
      </c>
      <c r="AN36" s="115">
        <f>IF('1043Bf Données de base trav.'!Y32&gt;0,AD36,0)</f>
        <v>0</v>
      </c>
      <c r="AO36" s="116">
        <f>IF('1043Bf Données de base trav.'!Y32&gt;0,'1043Bf Données de base trav.'!T32,0)</f>
        <v>0</v>
      </c>
      <c r="AP36" s="112" t="str">
        <f t="shared" si="10"/>
        <v/>
      </c>
      <c r="AQ36" s="112">
        <f>'1043Bf Données de base trav.'!P32</f>
        <v>0</v>
      </c>
      <c r="AR36" s="112">
        <f t="shared" si="31"/>
        <v>0</v>
      </c>
    </row>
    <row r="37" spans="1:44" s="39" customFormat="1" ht="16.95" customHeight="1">
      <c r="A37" s="121" t="str">
        <f>IF('1043Bf Données de base trav.'!A33="","",'1043Bf Données de base trav.'!A33)</f>
        <v/>
      </c>
      <c r="B37" s="122" t="str">
        <f>IF('1043Bf Données de base trav.'!B33="","",'1043Bf Données de base trav.'!B33)</f>
        <v/>
      </c>
      <c r="C37" s="118" t="str">
        <f>IF('1043Bf Données de base trav.'!C33="","",'1043Bf Données de base trav.'!C33)</f>
        <v/>
      </c>
      <c r="D37" s="304" t="str">
        <f>IF(ISERROR('1043Bf Données de base trav.'!AJ33),"",'1043Bf Données de base trav.'!AJ33)</f>
        <v/>
      </c>
      <c r="E37" s="305" t="str">
        <f>IF('1043Bf Données de base trav.'!N33="","",'1043Bf Données de base trav.'!N33)</f>
        <v/>
      </c>
      <c r="F37" s="306" t="str">
        <f>IF('1043Bf Données de base trav.'!O33="","",'1043Bf Données de base trav.'!O33)</f>
        <v/>
      </c>
      <c r="G37" s="307" t="str">
        <f>IF('1043Bf Données de base trav.'!P33="","",'1043Bf Données de base trav.'!P33)</f>
        <v/>
      </c>
      <c r="H37" s="308" t="str">
        <f>IF('1043Bf Données de base trav.'!Q33="","",'1043Bf Données de base trav.'!Q33)</f>
        <v/>
      </c>
      <c r="I37" s="309" t="str">
        <f>IF('1043Bf Données de base trav.'!R33="","",'1043Bf Données de base trav.'!R33)</f>
        <v/>
      </c>
      <c r="J37" s="310" t="str">
        <f t="shared" si="11"/>
        <v/>
      </c>
      <c r="K37" s="311" t="str">
        <f>IF('1043Bf Données de base trav.'!S33="","",'1043Bf Données de base trav.'!S33)</f>
        <v/>
      </c>
      <c r="L37" s="312" t="str">
        <f t="shared" si="24"/>
        <v/>
      </c>
      <c r="M37" s="313" t="str">
        <f t="shared" si="25"/>
        <v/>
      </c>
      <c r="N37" s="314" t="str">
        <f t="shared" si="26"/>
        <v/>
      </c>
      <c r="O37" s="315" t="str">
        <f t="shared" si="12"/>
        <v/>
      </c>
      <c r="P37" s="316" t="str">
        <f t="shared" si="27"/>
        <v/>
      </c>
      <c r="Q37" s="312" t="str">
        <f t="shared" si="28"/>
        <v/>
      </c>
      <c r="R37" s="306" t="str">
        <f>IF(Q37="","",MAX((M37-AH37)*'1043Af Demande'!$B$31,0))</f>
        <v/>
      </c>
      <c r="S37" s="317" t="str">
        <f t="shared" si="13"/>
        <v/>
      </c>
      <c r="T37" s="107"/>
      <c r="U37" s="108" t="str">
        <f t="shared" si="3"/>
        <v/>
      </c>
      <c r="V37" s="109" t="str">
        <f>'1043Bf Données de base trav.'!M33</f>
        <v/>
      </c>
      <c r="W37" s="110" t="str">
        <f>IF(A37="","",'1043Bf Données de base trav.'!Q33-'1043Bf Données de base trav.'!R33)</f>
        <v/>
      </c>
      <c r="X37" s="110" t="str">
        <f>IF(OR($C37="",E37="",F37="",G37="",K37="",'1043Cf CA saisonniers'!$D$25&lt;&gt;"Droit accordé"),"",E37-(F37+G37+W37+K37))</f>
        <v/>
      </c>
      <c r="Y37" s="111" t="str">
        <f t="shared" si="29"/>
        <v/>
      </c>
      <c r="Z37" s="111" t="str">
        <f t="shared" si="4"/>
        <v/>
      </c>
      <c r="AA37" s="111" t="str">
        <f t="shared" si="5"/>
        <v/>
      </c>
      <c r="AB37" s="112" t="str">
        <f t="shared" si="30"/>
        <v/>
      </c>
      <c r="AC37" s="112" t="str">
        <f t="shared" si="15"/>
        <v/>
      </c>
      <c r="AD37" s="112" t="str">
        <f t="shared" si="6"/>
        <v/>
      </c>
      <c r="AE37" s="112" t="str">
        <f t="shared" si="7"/>
        <v/>
      </c>
      <c r="AF37" s="112" t="str">
        <f t="shared" si="16"/>
        <v/>
      </c>
      <c r="AG37" s="112" t="str">
        <f>IF(OR($C37="",L37="",M37=""),"",MAX(N37+'1043Bf Données de base trav.'!T33-M37,0))</f>
        <v/>
      </c>
      <c r="AH37" s="112">
        <f>'1043Bf Données de base trav.'!T33</f>
        <v>0</v>
      </c>
      <c r="AI37" s="112" t="str">
        <f t="shared" si="17"/>
        <v/>
      </c>
      <c r="AJ37" s="113">
        <f t="shared" si="8"/>
        <v>0</v>
      </c>
      <c r="AK37" s="114">
        <f t="shared" si="18"/>
        <v>0</v>
      </c>
      <c r="AL37" s="112">
        <f t="shared" si="9"/>
        <v>0</v>
      </c>
      <c r="AM37" s="112">
        <f>IF(E37="",0,'1043Bf Données de base trav.'!P33)</f>
        <v>0</v>
      </c>
      <c r="AN37" s="115">
        <f>IF('1043Bf Données de base trav.'!Y33&gt;0,AD37,0)</f>
        <v>0</v>
      </c>
      <c r="AO37" s="116">
        <f>IF('1043Bf Données de base trav.'!Y33&gt;0,'1043Bf Données de base trav.'!T33,0)</f>
        <v>0</v>
      </c>
      <c r="AP37" s="112" t="str">
        <f t="shared" si="10"/>
        <v/>
      </c>
      <c r="AQ37" s="112">
        <f>'1043Bf Données de base trav.'!P33</f>
        <v>0</v>
      </c>
      <c r="AR37" s="112">
        <f t="shared" si="31"/>
        <v>0</v>
      </c>
    </row>
    <row r="38" spans="1:44" s="39" customFormat="1" ht="16.95" customHeight="1">
      <c r="A38" s="121" t="str">
        <f>IF('1043Bf Données de base trav.'!A34="","",'1043Bf Données de base trav.'!A34)</f>
        <v/>
      </c>
      <c r="B38" s="122" t="str">
        <f>IF('1043Bf Données de base trav.'!B34="","",'1043Bf Données de base trav.'!B34)</f>
        <v/>
      </c>
      <c r="C38" s="118" t="str">
        <f>IF('1043Bf Données de base trav.'!C34="","",'1043Bf Données de base trav.'!C34)</f>
        <v/>
      </c>
      <c r="D38" s="304" t="str">
        <f>IF(ISERROR('1043Bf Données de base trav.'!AJ34),"",'1043Bf Données de base trav.'!AJ34)</f>
        <v/>
      </c>
      <c r="E38" s="305" t="str">
        <f>IF('1043Bf Données de base trav.'!N34="","",'1043Bf Données de base trav.'!N34)</f>
        <v/>
      </c>
      <c r="F38" s="306" t="str">
        <f>IF('1043Bf Données de base trav.'!O34="","",'1043Bf Données de base trav.'!O34)</f>
        <v/>
      </c>
      <c r="G38" s="307" t="str">
        <f>IF('1043Bf Données de base trav.'!P34="","",'1043Bf Données de base trav.'!P34)</f>
        <v/>
      </c>
      <c r="H38" s="308" t="str">
        <f>IF('1043Bf Données de base trav.'!Q34="","",'1043Bf Données de base trav.'!Q34)</f>
        <v/>
      </c>
      <c r="I38" s="309" t="str">
        <f>IF('1043Bf Données de base trav.'!R34="","",'1043Bf Données de base trav.'!R34)</f>
        <v/>
      </c>
      <c r="J38" s="310" t="str">
        <f t="shared" si="11"/>
        <v/>
      </c>
      <c r="K38" s="311" t="str">
        <f>IF('1043Bf Données de base trav.'!S34="","",'1043Bf Données de base trav.'!S34)</f>
        <v/>
      </c>
      <c r="L38" s="312" t="str">
        <f t="shared" si="24"/>
        <v/>
      </c>
      <c r="M38" s="313" t="str">
        <f t="shared" si="25"/>
        <v/>
      </c>
      <c r="N38" s="314" t="str">
        <f t="shared" si="26"/>
        <v/>
      </c>
      <c r="O38" s="315" t="str">
        <f t="shared" si="12"/>
        <v/>
      </c>
      <c r="P38" s="316" t="str">
        <f t="shared" si="27"/>
        <v/>
      </c>
      <c r="Q38" s="312" t="str">
        <f t="shared" si="28"/>
        <v/>
      </c>
      <c r="R38" s="306" t="str">
        <f>IF(Q38="","",MAX((M38-AH38)*'1043Af Demande'!$B$31,0))</f>
        <v/>
      </c>
      <c r="S38" s="317" t="str">
        <f t="shared" si="13"/>
        <v/>
      </c>
      <c r="T38" s="107"/>
      <c r="U38" s="108" t="str">
        <f t="shared" si="3"/>
        <v/>
      </c>
      <c r="V38" s="109" t="str">
        <f>'1043Bf Données de base trav.'!M34</f>
        <v/>
      </c>
      <c r="W38" s="110" t="str">
        <f>IF(A38="","",'1043Bf Données de base trav.'!Q34-'1043Bf Données de base trav.'!R34)</f>
        <v/>
      </c>
      <c r="X38" s="110" t="str">
        <f>IF(OR($C38="",E38="",F38="",G38="",K38="",'1043Cf CA saisonniers'!$D$25&lt;&gt;"Droit accordé"),"",E38-(F38+G38+W38+K38))</f>
        <v/>
      </c>
      <c r="Y38" s="111" t="str">
        <f t="shared" si="29"/>
        <v/>
      </c>
      <c r="Z38" s="111" t="str">
        <f t="shared" si="4"/>
        <v/>
      </c>
      <c r="AA38" s="111" t="str">
        <f t="shared" si="5"/>
        <v/>
      </c>
      <c r="AB38" s="112" t="str">
        <f t="shared" si="30"/>
        <v/>
      </c>
      <c r="AC38" s="112" t="str">
        <f t="shared" si="15"/>
        <v/>
      </c>
      <c r="AD38" s="112" t="str">
        <f t="shared" si="6"/>
        <v/>
      </c>
      <c r="AE38" s="112" t="str">
        <f t="shared" si="7"/>
        <v/>
      </c>
      <c r="AF38" s="112" t="str">
        <f t="shared" si="16"/>
        <v/>
      </c>
      <c r="AG38" s="112" t="str">
        <f>IF(OR($C38="",L38="",M38=""),"",MAX(N38+'1043Bf Données de base trav.'!T34-M38,0))</f>
        <v/>
      </c>
      <c r="AH38" s="112">
        <f>'1043Bf Données de base trav.'!T34</f>
        <v>0</v>
      </c>
      <c r="AI38" s="112" t="str">
        <f t="shared" si="17"/>
        <v/>
      </c>
      <c r="AJ38" s="113">
        <f t="shared" si="8"/>
        <v>0</v>
      </c>
      <c r="AK38" s="114">
        <f t="shared" si="18"/>
        <v>0</v>
      </c>
      <c r="AL38" s="112">
        <f t="shared" si="9"/>
        <v>0</v>
      </c>
      <c r="AM38" s="112">
        <f>IF(E38="",0,'1043Bf Données de base trav.'!P34)</f>
        <v>0</v>
      </c>
      <c r="AN38" s="115">
        <f>IF('1043Bf Données de base trav.'!Y34&gt;0,AD38,0)</f>
        <v>0</v>
      </c>
      <c r="AO38" s="116">
        <f>IF('1043Bf Données de base trav.'!Y34&gt;0,'1043Bf Données de base trav.'!T34,0)</f>
        <v>0</v>
      </c>
      <c r="AP38" s="112" t="str">
        <f t="shared" si="10"/>
        <v/>
      </c>
      <c r="AQ38" s="112">
        <f>'1043Bf Données de base trav.'!P34</f>
        <v>0</v>
      </c>
      <c r="AR38" s="112">
        <f t="shared" si="31"/>
        <v>0</v>
      </c>
    </row>
    <row r="39" spans="1:44" s="39" customFormat="1" ht="16.95" customHeight="1">
      <c r="A39" s="121" t="str">
        <f>IF('1043Bf Données de base trav.'!A35="","",'1043Bf Données de base trav.'!A35)</f>
        <v/>
      </c>
      <c r="B39" s="122" t="str">
        <f>IF('1043Bf Données de base trav.'!B35="","",'1043Bf Données de base trav.'!B35)</f>
        <v/>
      </c>
      <c r="C39" s="118" t="str">
        <f>IF('1043Bf Données de base trav.'!C35="","",'1043Bf Données de base trav.'!C35)</f>
        <v/>
      </c>
      <c r="D39" s="304" t="str">
        <f>IF(ISERROR('1043Bf Données de base trav.'!AJ35),"",'1043Bf Données de base trav.'!AJ35)</f>
        <v/>
      </c>
      <c r="E39" s="305" t="str">
        <f>IF('1043Bf Données de base trav.'!N35="","",'1043Bf Données de base trav.'!N35)</f>
        <v/>
      </c>
      <c r="F39" s="306" t="str">
        <f>IF('1043Bf Données de base trav.'!O35="","",'1043Bf Données de base trav.'!O35)</f>
        <v/>
      </c>
      <c r="G39" s="307" t="str">
        <f>IF('1043Bf Données de base trav.'!P35="","",'1043Bf Données de base trav.'!P35)</f>
        <v/>
      </c>
      <c r="H39" s="308" t="str">
        <f>IF('1043Bf Données de base trav.'!Q35="","",'1043Bf Données de base trav.'!Q35)</f>
        <v/>
      </c>
      <c r="I39" s="309" t="str">
        <f>IF('1043Bf Données de base trav.'!R35="","",'1043Bf Données de base trav.'!R35)</f>
        <v/>
      </c>
      <c r="J39" s="310" t="str">
        <f t="shared" si="11"/>
        <v/>
      </c>
      <c r="K39" s="311" t="str">
        <f>IF('1043Bf Données de base trav.'!S35="","",'1043Bf Données de base trav.'!S35)</f>
        <v/>
      </c>
      <c r="L39" s="312" t="str">
        <f t="shared" si="24"/>
        <v/>
      </c>
      <c r="M39" s="313" t="str">
        <f t="shared" si="25"/>
        <v/>
      </c>
      <c r="N39" s="314" t="str">
        <f t="shared" si="26"/>
        <v/>
      </c>
      <c r="O39" s="315" t="str">
        <f t="shared" si="12"/>
        <v/>
      </c>
      <c r="P39" s="316" t="str">
        <f t="shared" si="27"/>
        <v/>
      </c>
      <c r="Q39" s="312" t="str">
        <f t="shared" si="28"/>
        <v/>
      </c>
      <c r="R39" s="306" t="str">
        <f>IF(Q39="","",MAX((M39-AH39)*'1043Af Demande'!$B$31,0))</f>
        <v/>
      </c>
      <c r="S39" s="317" t="str">
        <f t="shared" si="13"/>
        <v/>
      </c>
      <c r="T39" s="107"/>
      <c r="U39" s="108" t="str">
        <f t="shared" si="3"/>
        <v/>
      </c>
      <c r="V39" s="109" t="str">
        <f>'1043Bf Données de base trav.'!M35</f>
        <v/>
      </c>
      <c r="W39" s="110" t="str">
        <f>IF(A39="","",'1043Bf Données de base trav.'!Q35-'1043Bf Données de base trav.'!R35)</f>
        <v/>
      </c>
      <c r="X39" s="110" t="str">
        <f>IF(OR($C39="",E39="",F39="",G39="",K39="",'1043Cf CA saisonniers'!$D$25&lt;&gt;"Droit accordé"),"",E39-(F39+G39+W39+K39))</f>
        <v/>
      </c>
      <c r="Y39" s="111" t="str">
        <f t="shared" si="29"/>
        <v/>
      </c>
      <c r="Z39" s="111" t="str">
        <f t="shared" si="4"/>
        <v/>
      </c>
      <c r="AA39" s="111" t="str">
        <f t="shared" si="5"/>
        <v/>
      </c>
      <c r="AB39" s="112" t="str">
        <f t="shared" si="30"/>
        <v/>
      </c>
      <c r="AC39" s="112" t="str">
        <f t="shared" si="15"/>
        <v/>
      </c>
      <c r="AD39" s="112" t="str">
        <f t="shared" si="6"/>
        <v/>
      </c>
      <c r="AE39" s="112" t="str">
        <f t="shared" si="7"/>
        <v/>
      </c>
      <c r="AF39" s="112" t="str">
        <f t="shared" si="16"/>
        <v/>
      </c>
      <c r="AG39" s="112" t="str">
        <f>IF(OR($C39="",L39="",M39=""),"",MAX(N39+'1043Bf Données de base trav.'!T35-M39,0))</f>
        <v/>
      </c>
      <c r="AH39" s="112">
        <f>'1043Bf Données de base trav.'!T35</f>
        <v>0</v>
      </c>
      <c r="AI39" s="112" t="str">
        <f t="shared" si="17"/>
        <v/>
      </c>
      <c r="AJ39" s="113">
        <f t="shared" si="8"/>
        <v>0</v>
      </c>
      <c r="AK39" s="114">
        <f t="shared" si="18"/>
        <v>0</v>
      </c>
      <c r="AL39" s="112">
        <f t="shared" si="9"/>
        <v>0</v>
      </c>
      <c r="AM39" s="112">
        <f>IF(E39="",0,'1043Bf Données de base trav.'!P35)</f>
        <v>0</v>
      </c>
      <c r="AN39" s="115">
        <f>IF('1043Bf Données de base trav.'!Y35&gt;0,AD39,0)</f>
        <v>0</v>
      </c>
      <c r="AO39" s="116">
        <f>IF('1043Bf Données de base trav.'!Y35&gt;0,'1043Bf Données de base trav.'!T35,0)</f>
        <v>0</v>
      </c>
      <c r="AP39" s="112" t="str">
        <f t="shared" si="10"/>
        <v/>
      </c>
      <c r="AQ39" s="112">
        <f>'1043Bf Données de base trav.'!P35</f>
        <v>0</v>
      </c>
      <c r="AR39" s="112">
        <f t="shared" si="31"/>
        <v>0</v>
      </c>
    </row>
    <row r="40" spans="1:44" s="39" customFormat="1" ht="16.95" customHeight="1">
      <c r="A40" s="121" t="str">
        <f>IF('1043Bf Données de base trav.'!A36="","",'1043Bf Données de base trav.'!A36)</f>
        <v/>
      </c>
      <c r="B40" s="122" t="str">
        <f>IF('1043Bf Données de base trav.'!B36="","",'1043Bf Données de base trav.'!B36)</f>
        <v/>
      </c>
      <c r="C40" s="118" t="str">
        <f>IF('1043Bf Données de base trav.'!C36="","",'1043Bf Données de base trav.'!C36)</f>
        <v/>
      </c>
      <c r="D40" s="304" t="str">
        <f>IF(ISERROR('1043Bf Données de base trav.'!AJ36),"",'1043Bf Données de base trav.'!AJ36)</f>
        <v/>
      </c>
      <c r="E40" s="305" t="str">
        <f>IF('1043Bf Données de base trav.'!N36="","",'1043Bf Données de base trav.'!N36)</f>
        <v/>
      </c>
      <c r="F40" s="306" t="str">
        <f>IF('1043Bf Données de base trav.'!O36="","",'1043Bf Données de base trav.'!O36)</f>
        <v/>
      </c>
      <c r="G40" s="307" t="str">
        <f>IF('1043Bf Données de base trav.'!P36="","",'1043Bf Données de base trav.'!P36)</f>
        <v/>
      </c>
      <c r="H40" s="308" t="str">
        <f>IF('1043Bf Données de base trav.'!Q36="","",'1043Bf Données de base trav.'!Q36)</f>
        <v/>
      </c>
      <c r="I40" s="309" t="str">
        <f>IF('1043Bf Données de base trav.'!R36="","",'1043Bf Données de base trav.'!R36)</f>
        <v/>
      </c>
      <c r="J40" s="310" t="str">
        <f t="shared" si="11"/>
        <v/>
      </c>
      <c r="K40" s="311" t="str">
        <f>IF('1043Bf Données de base trav.'!S36="","",'1043Bf Données de base trav.'!S36)</f>
        <v/>
      </c>
      <c r="L40" s="312" t="str">
        <f t="shared" si="24"/>
        <v/>
      </c>
      <c r="M40" s="313" t="str">
        <f t="shared" si="25"/>
        <v/>
      </c>
      <c r="N40" s="314" t="str">
        <f t="shared" si="26"/>
        <v/>
      </c>
      <c r="O40" s="315" t="str">
        <f t="shared" si="12"/>
        <v/>
      </c>
      <c r="P40" s="316" t="str">
        <f t="shared" si="27"/>
        <v/>
      </c>
      <c r="Q40" s="312" t="str">
        <f t="shared" si="28"/>
        <v/>
      </c>
      <c r="R40" s="306" t="str">
        <f>IF(Q40="","",MAX((M40-AH40)*'1043Af Demande'!$B$31,0))</f>
        <v/>
      </c>
      <c r="S40" s="317" t="str">
        <f t="shared" si="13"/>
        <v/>
      </c>
      <c r="T40" s="107"/>
      <c r="U40" s="108" t="str">
        <f t="shared" si="3"/>
        <v/>
      </c>
      <c r="V40" s="109" t="str">
        <f>'1043Bf Données de base trav.'!M36</f>
        <v/>
      </c>
      <c r="W40" s="110" t="str">
        <f>IF(A40="","",'1043Bf Données de base trav.'!Q36-'1043Bf Données de base trav.'!R36)</f>
        <v/>
      </c>
      <c r="X40" s="110" t="str">
        <f>IF(OR($C40="",E40="",F40="",G40="",K40="",'1043Cf CA saisonniers'!$D$25&lt;&gt;"Droit accordé"),"",E40-(F40+G40+W40+K40))</f>
        <v/>
      </c>
      <c r="Y40" s="111" t="str">
        <f t="shared" si="29"/>
        <v/>
      </c>
      <c r="Z40" s="111" t="str">
        <f t="shared" si="4"/>
        <v/>
      </c>
      <c r="AA40" s="111" t="str">
        <f t="shared" si="5"/>
        <v/>
      </c>
      <c r="AB40" s="112" t="str">
        <f t="shared" si="30"/>
        <v/>
      </c>
      <c r="AC40" s="112" t="str">
        <f t="shared" si="15"/>
        <v/>
      </c>
      <c r="AD40" s="112" t="str">
        <f t="shared" si="6"/>
        <v/>
      </c>
      <c r="AE40" s="112" t="str">
        <f t="shared" si="7"/>
        <v/>
      </c>
      <c r="AF40" s="112" t="str">
        <f t="shared" si="16"/>
        <v/>
      </c>
      <c r="AG40" s="112" t="str">
        <f>IF(OR($C40="",L40="",M40=""),"",MAX(N40+'1043Bf Données de base trav.'!T36-M40,0))</f>
        <v/>
      </c>
      <c r="AH40" s="112">
        <f>'1043Bf Données de base trav.'!T36</f>
        <v>0</v>
      </c>
      <c r="AI40" s="112" t="str">
        <f t="shared" si="17"/>
        <v/>
      </c>
      <c r="AJ40" s="113">
        <f t="shared" si="8"/>
        <v>0</v>
      </c>
      <c r="AK40" s="114">
        <f t="shared" si="18"/>
        <v>0</v>
      </c>
      <c r="AL40" s="112">
        <f t="shared" si="9"/>
        <v>0</v>
      </c>
      <c r="AM40" s="112">
        <f>IF(E40="",0,'1043Bf Données de base trav.'!P36)</f>
        <v>0</v>
      </c>
      <c r="AN40" s="115">
        <f>IF('1043Bf Données de base trav.'!Y36&gt;0,AD40,0)</f>
        <v>0</v>
      </c>
      <c r="AO40" s="116">
        <f>IF('1043Bf Données de base trav.'!Y36&gt;0,'1043Bf Données de base trav.'!T36,0)</f>
        <v>0</v>
      </c>
      <c r="AP40" s="112" t="str">
        <f t="shared" si="10"/>
        <v/>
      </c>
      <c r="AQ40" s="112">
        <f>'1043Bf Données de base trav.'!P36</f>
        <v>0</v>
      </c>
      <c r="AR40" s="112">
        <f t="shared" si="31"/>
        <v>0</v>
      </c>
    </row>
    <row r="41" spans="1:44" s="39" customFormat="1" ht="16.95" customHeight="1">
      <c r="A41" s="121" t="str">
        <f>IF('1043Bf Données de base trav.'!A37="","",'1043Bf Données de base trav.'!A37)</f>
        <v/>
      </c>
      <c r="B41" s="122" t="str">
        <f>IF('1043Bf Données de base trav.'!B37="","",'1043Bf Données de base trav.'!B37)</f>
        <v/>
      </c>
      <c r="C41" s="118" t="str">
        <f>IF('1043Bf Données de base trav.'!C37="","",'1043Bf Données de base trav.'!C37)</f>
        <v/>
      </c>
      <c r="D41" s="304" t="str">
        <f>IF(ISERROR('1043Bf Données de base trav.'!AJ37),"",'1043Bf Données de base trav.'!AJ37)</f>
        <v/>
      </c>
      <c r="E41" s="305" t="str">
        <f>IF('1043Bf Données de base trav.'!N37="","",'1043Bf Données de base trav.'!N37)</f>
        <v/>
      </c>
      <c r="F41" s="306" t="str">
        <f>IF('1043Bf Données de base trav.'!O37="","",'1043Bf Données de base trav.'!O37)</f>
        <v/>
      </c>
      <c r="G41" s="307" t="str">
        <f>IF('1043Bf Données de base trav.'!P37="","",'1043Bf Données de base trav.'!P37)</f>
        <v/>
      </c>
      <c r="H41" s="308" t="str">
        <f>IF('1043Bf Données de base trav.'!Q37="","",'1043Bf Données de base trav.'!Q37)</f>
        <v/>
      </c>
      <c r="I41" s="309" t="str">
        <f>IF('1043Bf Données de base trav.'!R37="","",'1043Bf Données de base trav.'!R37)</f>
        <v/>
      </c>
      <c r="J41" s="310" t="str">
        <f t="shared" si="11"/>
        <v/>
      </c>
      <c r="K41" s="311" t="str">
        <f>IF('1043Bf Données de base trav.'!S37="","",'1043Bf Données de base trav.'!S37)</f>
        <v/>
      </c>
      <c r="L41" s="312" t="str">
        <f t="shared" si="24"/>
        <v/>
      </c>
      <c r="M41" s="313" t="str">
        <f t="shared" si="25"/>
        <v/>
      </c>
      <c r="N41" s="314" t="str">
        <f t="shared" si="26"/>
        <v/>
      </c>
      <c r="O41" s="315" t="str">
        <f t="shared" si="12"/>
        <v/>
      </c>
      <c r="P41" s="316" t="str">
        <f t="shared" si="27"/>
        <v/>
      </c>
      <c r="Q41" s="312" t="str">
        <f t="shared" si="28"/>
        <v/>
      </c>
      <c r="R41" s="306" t="str">
        <f>IF(Q41="","",MAX((M41-AH41)*'1043Af Demande'!$B$31,0))</f>
        <v/>
      </c>
      <c r="S41" s="317" t="str">
        <f t="shared" si="13"/>
        <v/>
      </c>
      <c r="T41" s="107"/>
      <c r="U41" s="108" t="str">
        <f t="shared" si="3"/>
        <v/>
      </c>
      <c r="V41" s="109" t="str">
        <f>'1043Bf Données de base trav.'!M37</f>
        <v/>
      </c>
      <c r="W41" s="110" t="str">
        <f>IF(A41="","",'1043Bf Données de base trav.'!Q37-'1043Bf Données de base trav.'!R37)</f>
        <v/>
      </c>
      <c r="X41" s="110" t="str">
        <f>IF(OR($C41="",E41="",F41="",G41="",K41="",'1043Cf CA saisonniers'!$D$25&lt;&gt;"Droit accordé"),"",E41-(F41+G41+W41+K41))</f>
        <v/>
      </c>
      <c r="Y41" s="111" t="str">
        <f t="shared" si="29"/>
        <v/>
      </c>
      <c r="Z41" s="111" t="str">
        <f t="shared" si="4"/>
        <v/>
      </c>
      <c r="AA41" s="111" t="str">
        <f t="shared" si="5"/>
        <v/>
      </c>
      <c r="AB41" s="112" t="str">
        <f t="shared" si="30"/>
        <v/>
      </c>
      <c r="AC41" s="112" t="str">
        <f t="shared" si="15"/>
        <v/>
      </c>
      <c r="AD41" s="112" t="str">
        <f t="shared" si="6"/>
        <v/>
      </c>
      <c r="AE41" s="112" t="str">
        <f t="shared" si="7"/>
        <v/>
      </c>
      <c r="AF41" s="112" t="str">
        <f t="shared" si="16"/>
        <v/>
      </c>
      <c r="AG41" s="112" t="str">
        <f>IF(OR($C41="",L41="",M41=""),"",MAX(N41+'1043Bf Données de base trav.'!T37-M41,0))</f>
        <v/>
      </c>
      <c r="AH41" s="112">
        <f>'1043Bf Données de base trav.'!T37</f>
        <v>0</v>
      </c>
      <c r="AI41" s="112" t="str">
        <f t="shared" si="17"/>
        <v/>
      </c>
      <c r="AJ41" s="113">
        <f t="shared" si="8"/>
        <v>0</v>
      </c>
      <c r="AK41" s="114">
        <f t="shared" si="18"/>
        <v>0</v>
      </c>
      <c r="AL41" s="112">
        <f t="shared" si="9"/>
        <v>0</v>
      </c>
      <c r="AM41" s="112">
        <f>IF(E41="",0,'1043Bf Données de base trav.'!P37)</f>
        <v>0</v>
      </c>
      <c r="AN41" s="115">
        <f>IF('1043Bf Données de base trav.'!Y37&gt;0,AD41,0)</f>
        <v>0</v>
      </c>
      <c r="AO41" s="116">
        <f>IF('1043Bf Données de base trav.'!Y37&gt;0,'1043Bf Données de base trav.'!T37,0)</f>
        <v>0</v>
      </c>
      <c r="AP41" s="112" t="str">
        <f t="shared" si="10"/>
        <v/>
      </c>
      <c r="AQ41" s="112">
        <f>'1043Bf Données de base trav.'!P37</f>
        <v>0</v>
      </c>
      <c r="AR41" s="112">
        <f t="shared" si="31"/>
        <v>0</v>
      </c>
    </row>
    <row r="42" spans="1:44" s="39" customFormat="1" ht="16.95" customHeight="1">
      <c r="A42" s="121" t="str">
        <f>IF('1043Bf Données de base trav.'!A38="","",'1043Bf Données de base trav.'!A38)</f>
        <v/>
      </c>
      <c r="B42" s="122" t="str">
        <f>IF('1043Bf Données de base trav.'!B38="","",'1043Bf Données de base trav.'!B38)</f>
        <v/>
      </c>
      <c r="C42" s="118" t="str">
        <f>IF('1043Bf Données de base trav.'!C38="","",'1043Bf Données de base trav.'!C38)</f>
        <v/>
      </c>
      <c r="D42" s="304" t="str">
        <f>IF(ISERROR('1043Bf Données de base trav.'!AJ38),"",'1043Bf Données de base trav.'!AJ38)</f>
        <v/>
      </c>
      <c r="E42" s="305" t="str">
        <f>IF('1043Bf Données de base trav.'!N38="","",'1043Bf Données de base trav.'!N38)</f>
        <v/>
      </c>
      <c r="F42" s="306" t="str">
        <f>IF('1043Bf Données de base trav.'!O38="","",'1043Bf Données de base trav.'!O38)</f>
        <v/>
      </c>
      <c r="G42" s="307" t="str">
        <f>IF('1043Bf Données de base trav.'!P38="","",'1043Bf Données de base trav.'!P38)</f>
        <v/>
      </c>
      <c r="H42" s="308" t="str">
        <f>IF('1043Bf Données de base trav.'!Q38="","",'1043Bf Données de base trav.'!Q38)</f>
        <v/>
      </c>
      <c r="I42" s="309" t="str">
        <f>IF('1043Bf Données de base trav.'!R38="","",'1043Bf Données de base trav.'!R38)</f>
        <v/>
      </c>
      <c r="J42" s="310" t="str">
        <f t="shared" si="11"/>
        <v/>
      </c>
      <c r="K42" s="311" t="str">
        <f>IF('1043Bf Données de base trav.'!S38="","",'1043Bf Données de base trav.'!S38)</f>
        <v/>
      </c>
      <c r="L42" s="312" t="str">
        <f t="shared" si="24"/>
        <v/>
      </c>
      <c r="M42" s="313" t="str">
        <f t="shared" si="25"/>
        <v/>
      </c>
      <c r="N42" s="314" t="str">
        <f t="shared" si="26"/>
        <v/>
      </c>
      <c r="O42" s="315" t="str">
        <f t="shared" si="12"/>
        <v/>
      </c>
      <c r="P42" s="316" t="str">
        <f t="shared" si="27"/>
        <v/>
      </c>
      <c r="Q42" s="312" t="str">
        <f t="shared" si="28"/>
        <v/>
      </c>
      <c r="R42" s="306" t="str">
        <f>IF(Q42="","",MAX((M42-AH42)*'1043Af Demande'!$B$31,0))</f>
        <v/>
      </c>
      <c r="S42" s="317" t="str">
        <f t="shared" si="13"/>
        <v/>
      </c>
      <c r="T42" s="107"/>
      <c r="U42" s="108" t="str">
        <f t="shared" si="3"/>
        <v/>
      </c>
      <c r="V42" s="109" t="str">
        <f>'1043Bf Données de base trav.'!M38</f>
        <v/>
      </c>
      <c r="W42" s="110" t="str">
        <f>IF(A42="","",'1043Bf Données de base trav.'!Q38-'1043Bf Données de base trav.'!R38)</f>
        <v/>
      </c>
      <c r="X42" s="110" t="str">
        <f>IF(OR($C42="",E42="",F42="",G42="",K42="",'1043Cf CA saisonniers'!$D$25&lt;&gt;"Droit accordé"),"",E42-(F42+G42+W42+K42))</f>
        <v/>
      </c>
      <c r="Y42" s="111" t="str">
        <f t="shared" si="29"/>
        <v/>
      </c>
      <c r="Z42" s="111" t="str">
        <f t="shared" si="4"/>
        <v/>
      </c>
      <c r="AA42" s="111" t="str">
        <f t="shared" si="5"/>
        <v/>
      </c>
      <c r="AB42" s="112" t="str">
        <f t="shared" si="30"/>
        <v/>
      </c>
      <c r="AC42" s="112" t="str">
        <f t="shared" si="15"/>
        <v/>
      </c>
      <c r="AD42" s="112" t="str">
        <f t="shared" si="6"/>
        <v/>
      </c>
      <c r="AE42" s="112" t="str">
        <f t="shared" si="7"/>
        <v/>
      </c>
      <c r="AF42" s="112" t="str">
        <f t="shared" si="16"/>
        <v/>
      </c>
      <c r="AG42" s="112" t="str">
        <f>IF(OR($C42="",L42="",M42=""),"",MAX(N42+'1043Bf Données de base trav.'!T38-M42,0))</f>
        <v/>
      </c>
      <c r="AH42" s="112">
        <f>'1043Bf Données de base trav.'!T38</f>
        <v>0</v>
      </c>
      <c r="AI42" s="112" t="str">
        <f t="shared" si="17"/>
        <v/>
      </c>
      <c r="AJ42" s="113">
        <f t="shared" si="8"/>
        <v>0</v>
      </c>
      <c r="AK42" s="114">
        <f t="shared" si="18"/>
        <v>0</v>
      </c>
      <c r="AL42" s="112">
        <f t="shared" si="9"/>
        <v>0</v>
      </c>
      <c r="AM42" s="112">
        <f>IF(E42="",0,'1043Bf Données de base trav.'!P38)</f>
        <v>0</v>
      </c>
      <c r="AN42" s="115">
        <f>IF('1043Bf Données de base trav.'!Y38&gt;0,AD42,0)</f>
        <v>0</v>
      </c>
      <c r="AO42" s="116">
        <f>IF('1043Bf Données de base trav.'!Y38&gt;0,'1043Bf Données de base trav.'!T38,0)</f>
        <v>0</v>
      </c>
      <c r="AP42" s="112" t="str">
        <f t="shared" si="10"/>
        <v/>
      </c>
      <c r="AQ42" s="112">
        <f>'1043Bf Données de base trav.'!P38</f>
        <v>0</v>
      </c>
      <c r="AR42" s="112">
        <f t="shared" si="31"/>
        <v>0</v>
      </c>
    </row>
    <row r="43" spans="1:44" s="39" customFormat="1" ht="16.95" customHeight="1">
      <c r="A43" s="121" t="str">
        <f>IF('1043Bf Données de base trav.'!A39="","",'1043Bf Données de base trav.'!A39)</f>
        <v/>
      </c>
      <c r="B43" s="122" t="str">
        <f>IF('1043Bf Données de base trav.'!B39="","",'1043Bf Données de base trav.'!B39)</f>
        <v/>
      </c>
      <c r="C43" s="118" t="str">
        <f>IF('1043Bf Données de base trav.'!C39="","",'1043Bf Données de base trav.'!C39)</f>
        <v/>
      </c>
      <c r="D43" s="304" t="str">
        <f>IF(ISERROR('1043Bf Données de base trav.'!AJ39),"",'1043Bf Données de base trav.'!AJ39)</f>
        <v/>
      </c>
      <c r="E43" s="305" t="str">
        <f>IF('1043Bf Données de base trav.'!N39="","",'1043Bf Données de base trav.'!N39)</f>
        <v/>
      </c>
      <c r="F43" s="306" t="str">
        <f>IF('1043Bf Données de base trav.'!O39="","",'1043Bf Données de base trav.'!O39)</f>
        <v/>
      </c>
      <c r="G43" s="307" t="str">
        <f>IF('1043Bf Données de base trav.'!P39="","",'1043Bf Données de base trav.'!P39)</f>
        <v/>
      </c>
      <c r="H43" s="308" t="str">
        <f>IF('1043Bf Données de base trav.'!Q39="","",'1043Bf Données de base trav.'!Q39)</f>
        <v/>
      </c>
      <c r="I43" s="309" t="str">
        <f>IF('1043Bf Données de base trav.'!R39="","",'1043Bf Données de base trav.'!R39)</f>
        <v/>
      </c>
      <c r="J43" s="310" t="str">
        <f t="shared" si="11"/>
        <v/>
      </c>
      <c r="K43" s="311" t="str">
        <f>IF('1043Bf Données de base trav.'!S39="","",'1043Bf Données de base trav.'!S39)</f>
        <v/>
      </c>
      <c r="L43" s="312" t="str">
        <f t="shared" si="24"/>
        <v/>
      </c>
      <c r="M43" s="313" t="str">
        <f t="shared" si="25"/>
        <v/>
      </c>
      <c r="N43" s="314" t="str">
        <f t="shared" si="26"/>
        <v/>
      </c>
      <c r="O43" s="315" t="str">
        <f t="shared" si="12"/>
        <v/>
      </c>
      <c r="P43" s="316" t="str">
        <f t="shared" si="27"/>
        <v/>
      </c>
      <c r="Q43" s="312" t="str">
        <f t="shared" si="28"/>
        <v/>
      </c>
      <c r="R43" s="306" t="str">
        <f>IF(Q43="","",MAX((M43-AH43)*'1043Af Demande'!$B$31,0))</f>
        <v/>
      </c>
      <c r="S43" s="317" t="str">
        <f t="shared" si="13"/>
        <v/>
      </c>
      <c r="T43" s="107"/>
      <c r="U43" s="108" t="str">
        <f t="shared" si="3"/>
        <v/>
      </c>
      <c r="V43" s="109" t="str">
        <f>'1043Bf Données de base trav.'!M39</f>
        <v/>
      </c>
      <c r="W43" s="110" t="str">
        <f>IF(A43="","",'1043Bf Données de base trav.'!Q39-'1043Bf Données de base trav.'!R39)</f>
        <v/>
      </c>
      <c r="X43" s="110" t="str">
        <f>IF(OR($C43="",E43="",F43="",G43="",K43="",'1043Cf CA saisonniers'!$D$25&lt;&gt;"Droit accordé"),"",E43-(F43+G43+W43+K43))</f>
        <v/>
      </c>
      <c r="Y43" s="111" t="str">
        <f t="shared" si="29"/>
        <v/>
      </c>
      <c r="Z43" s="111" t="str">
        <f t="shared" si="4"/>
        <v/>
      </c>
      <c r="AA43" s="111" t="str">
        <f t="shared" si="5"/>
        <v/>
      </c>
      <c r="AB43" s="112" t="str">
        <f t="shared" si="30"/>
        <v/>
      </c>
      <c r="AC43" s="112" t="str">
        <f t="shared" si="15"/>
        <v/>
      </c>
      <c r="AD43" s="112" t="str">
        <f t="shared" si="6"/>
        <v/>
      </c>
      <c r="AE43" s="112" t="str">
        <f t="shared" si="7"/>
        <v/>
      </c>
      <c r="AF43" s="112" t="str">
        <f t="shared" si="16"/>
        <v/>
      </c>
      <c r="AG43" s="112" t="str">
        <f>IF(OR($C43="",L43="",M43=""),"",MAX(N43+'1043Bf Données de base trav.'!T39-M43,0))</f>
        <v/>
      </c>
      <c r="AH43" s="112">
        <f>'1043Bf Données de base trav.'!T39</f>
        <v>0</v>
      </c>
      <c r="AI43" s="112" t="str">
        <f t="shared" si="17"/>
        <v/>
      </c>
      <c r="AJ43" s="113">
        <f t="shared" si="8"/>
        <v>0</v>
      </c>
      <c r="AK43" s="114">
        <f t="shared" si="18"/>
        <v>0</v>
      </c>
      <c r="AL43" s="112">
        <f t="shared" si="9"/>
        <v>0</v>
      </c>
      <c r="AM43" s="112">
        <f>IF(E43="",0,'1043Bf Données de base trav.'!P39)</f>
        <v>0</v>
      </c>
      <c r="AN43" s="115">
        <f>IF('1043Bf Données de base trav.'!Y39&gt;0,AD43,0)</f>
        <v>0</v>
      </c>
      <c r="AO43" s="116">
        <f>IF('1043Bf Données de base trav.'!Y39&gt;0,'1043Bf Données de base trav.'!T39,0)</f>
        <v>0</v>
      </c>
      <c r="AP43" s="112" t="str">
        <f t="shared" si="10"/>
        <v/>
      </c>
      <c r="AQ43" s="112">
        <f>'1043Bf Données de base trav.'!P39</f>
        <v>0</v>
      </c>
      <c r="AR43" s="112">
        <f t="shared" si="31"/>
        <v>0</v>
      </c>
    </row>
    <row r="44" spans="1:44" s="39" customFormat="1" ht="16.95" customHeight="1">
      <c r="A44" s="121" t="str">
        <f>IF('1043Bf Données de base trav.'!A40="","",'1043Bf Données de base trav.'!A40)</f>
        <v/>
      </c>
      <c r="B44" s="122" t="str">
        <f>IF('1043Bf Données de base trav.'!B40="","",'1043Bf Données de base trav.'!B40)</f>
        <v/>
      </c>
      <c r="C44" s="118" t="str">
        <f>IF('1043Bf Données de base trav.'!C40="","",'1043Bf Données de base trav.'!C40)</f>
        <v/>
      </c>
      <c r="D44" s="304" t="str">
        <f>IF(ISERROR('1043Bf Données de base trav.'!AJ40),"",'1043Bf Données de base trav.'!AJ40)</f>
        <v/>
      </c>
      <c r="E44" s="305" t="str">
        <f>IF('1043Bf Données de base trav.'!N40="","",'1043Bf Données de base trav.'!N40)</f>
        <v/>
      </c>
      <c r="F44" s="306" t="str">
        <f>IF('1043Bf Données de base trav.'!O40="","",'1043Bf Données de base trav.'!O40)</f>
        <v/>
      </c>
      <c r="G44" s="307" t="str">
        <f>IF('1043Bf Données de base trav.'!P40="","",'1043Bf Données de base trav.'!P40)</f>
        <v/>
      </c>
      <c r="H44" s="308" t="str">
        <f>IF('1043Bf Données de base trav.'!Q40="","",'1043Bf Données de base trav.'!Q40)</f>
        <v/>
      </c>
      <c r="I44" s="309" t="str">
        <f>IF('1043Bf Données de base trav.'!R40="","",'1043Bf Données de base trav.'!R40)</f>
        <v/>
      </c>
      <c r="J44" s="310" t="str">
        <f t="shared" si="11"/>
        <v/>
      </c>
      <c r="K44" s="311" t="str">
        <f>IF('1043Bf Données de base trav.'!S40="","",'1043Bf Données de base trav.'!S40)</f>
        <v/>
      </c>
      <c r="L44" s="312" t="str">
        <f t="shared" si="24"/>
        <v/>
      </c>
      <c r="M44" s="313" t="str">
        <f t="shared" si="25"/>
        <v/>
      </c>
      <c r="N44" s="314" t="str">
        <f t="shared" si="26"/>
        <v/>
      </c>
      <c r="O44" s="315" t="str">
        <f t="shared" si="12"/>
        <v/>
      </c>
      <c r="P44" s="316" t="str">
        <f t="shared" si="27"/>
        <v/>
      </c>
      <c r="Q44" s="312" t="str">
        <f t="shared" si="28"/>
        <v/>
      </c>
      <c r="R44" s="306" t="str">
        <f>IF(Q44="","",MAX((M44-AH44)*'1043Af Demande'!$B$31,0))</f>
        <v/>
      </c>
      <c r="S44" s="317" t="str">
        <f t="shared" si="13"/>
        <v/>
      </c>
      <c r="T44" s="107"/>
      <c r="U44" s="108" t="str">
        <f t="shared" ref="U44:U75" si="32">IF($A44="","",D44)</f>
        <v/>
      </c>
      <c r="V44" s="109" t="str">
        <f>'1043Bf Données de base trav.'!M40</f>
        <v/>
      </c>
      <c r="W44" s="110" t="str">
        <f>IF(A44="","",'1043Bf Données de base trav.'!Q40-'1043Bf Données de base trav.'!R40)</f>
        <v/>
      </c>
      <c r="X44" s="110" t="str">
        <f>IF(OR($C44="",E44="",F44="",G44="",K44="",'1043Cf CA saisonniers'!$D$25&lt;&gt;"Droit accordé"),"",E44-(F44+G44+W44+K44))</f>
        <v/>
      </c>
      <c r="Y44" s="111" t="str">
        <f t="shared" si="29"/>
        <v/>
      </c>
      <c r="Z44" s="111" t="str">
        <f t="shared" ref="Z44:Z75" si="33">IF(L44="","",Z$8)</f>
        <v/>
      </c>
      <c r="AA44" s="111" t="str">
        <f t="shared" ref="AA44:AA75" si="34">IF(L44="","",L44*AA$8)</f>
        <v/>
      </c>
      <c r="AB44" s="112" t="str">
        <f t="shared" si="30"/>
        <v/>
      </c>
      <c r="AC44" s="112" t="str">
        <f t="shared" si="15"/>
        <v/>
      </c>
      <c r="AD44" s="112" t="str">
        <f t="shared" ref="AD44:AD75" si="35">IF(OR($C44="",L44="",D44=""),"",MAX(ROUND(L44*D44*2,1)/2,0))</f>
        <v/>
      </c>
      <c r="AE44" s="112" t="str">
        <f t="shared" ref="AE44:AE75" si="36">IF(OR($C44="",M44=""),"",ROUND(M44*8/5,1)/2)</f>
        <v/>
      </c>
      <c r="AF44" s="112" t="str">
        <f t="shared" si="16"/>
        <v/>
      </c>
      <c r="AG44" s="112" t="str">
        <f>IF(OR($C44="",L44="",M44=""),"",MAX(N44+'1043Bf Données de base trav.'!T40-M44,0))</f>
        <v/>
      </c>
      <c r="AH44" s="112">
        <f>'1043Bf Données de base trav.'!T40</f>
        <v>0</v>
      </c>
      <c r="AI44" s="112" t="str">
        <f t="shared" si="17"/>
        <v/>
      </c>
      <c r="AJ44" s="113">
        <f t="shared" ref="AJ44:AJ75" si="37">IF(E44="",0,1)</f>
        <v>0</v>
      </c>
      <c r="AK44" s="114">
        <f t="shared" si="18"/>
        <v>0</v>
      </c>
      <c r="AL44" s="112">
        <f t="shared" ref="AL44:AL75" si="38">IF(E44="",0,E44)</f>
        <v>0</v>
      </c>
      <c r="AM44" s="112">
        <f>IF(E44="",0,'1043Bf Données de base trav.'!P40)</f>
        <v>0</v>
      </c>
      <c r="AN44" s="115">
        <f>IF('1043Bf Données de base trav.'!Y40&gt;0,AD44,0)</f>
        <v>0</v>
      </c>
      <c r="AO44" s="116">
        <f>IF('1043Bf Données de base trav.'!Y40&gt;0,'1043Bf Données de base trav.'!T40,0)</f>
        <v>0</v>
      </c>
      <c r="AP44" s="112" t="str">
        <f t="shared" ref="AP44:AP75" si="39">E44</f>
        <v/>
      </c>
      <c r="AQ44" s="112">
        <f>'1043Bf Données de base trav.'!P40</f>
        <v>0</v>
      </c>
      <c r="AR44" s="112">
        <f t="shared" si="31"/>
        <v>0</v>
      </c>
    </row>
    <row r="45" spans="1:44" s="39" customFormat="1" ht="16.95" customHeight="1">
      <c r="A45" s="121" t="str">
        <f>IF('1043Bf Données de base trav.'!A41="","",'1043Bf Données de base trav.'!A41)</f>
        <v/>
      </c>
      <c r="B45" s="122" t="str">
        <f>IF('1043Bf Données de base trav.'!B41="","",'1043Bf Données de base trav.'!B41)</f>
        <v/>
      </c>
      <c r="C45" s="118" t="str">
        <f>IF('1043Bf Données de base trav.'!C41="","",'1043Bf Données de base trav.'!C41)</f>
        <v/>
      </c>
      <c r="D45" s="304" t="str">
        <f>IF(ISERROR('1043Bf Données de base trav.'!AJ41),"",'1043Bf Données de base trav.'!AJ41)</f>
        <v/>
      </c>
      <c r="E45" s="305" t="str">
        <f>IF('1043Bf Données de base trav.'!N41="","",'1043Bf Données de base trav.'!N41)</f>
        <v/>
      </c>
      <c r="F45" s="306" t="str">
        <f>IF('1043Bf Données de base trav.'!O41="","",'1043Bf Données de base trav.'!O41)</f>
        <v/>
      </c>
      <c r="G45" s="307" t="str">
        <f>IF('1043Bf Données de base trav.'!P41="","",'1043Bf Données de base trav.'!P41)</f>
        <v/>
      </c>
      <c r="H45" s="308" t="str">
        <f>IF('1043Bf Données de base trav.'!Q41="","",'1043Bf Données de base trav.'!Q41)</f>
        <v/>
      </c>
      <c r="I45" s="309" t="str">
        <f>IF('1043Bf Données de base trav.'!R41="","",'1043Bf Données de base trav.'!R41)</f>
        <v/>
      </c>
      <c r="J45" s="310" t="str">
        <f t="shared" si="11"/>
        <v/>
      </c>
      <c r="K45" s="311" t="str">
        <f>IF('1043Bf Données de base trav.'!S41="","",'1043Bf Données de base trav.'!S41)</f>
        <v/>
      </c>
      <c r="L45" s="312" t="str">
        <f t="shared" si="24"/>
        <v/>
      </c>
      <c r="M45" s="313" t="str">
        <f t="shared" si="25"/>
        <v/>
      </c>
      <c r="N45" s="314" t="str">
        <f t="shared" si="26"/>
        <v/>
      </c>
      <c r="O45" s="315" t="str">
        <f t="shared" si="12"/>
        <v/>
      </c>
      <c r="P45" s="316" t="str">
        <f t="shared" si="27"/>
        <v/>
      </c>
      <c r="Q45" s="312" t="str">
        <f t="shared" si="28"/>
        <v/>
      </c>
      <c r="R45" s="306" t="str">
        <f>IF(Q45="","",MAX((M45-AH45)*'1043Af Demande'!$B$31,0))</f>
        <v/>
      </c>
      <c r="S45" s="317" t="str">
        <f t="shared" si="13"/>
        <v/>
      </c>
      <c r="T45" s="107"/>
      <c r="U45" s="108" t="str">
        <f t="shared" si="32"/>
        <v/>
      </c>
      <c r="V45" s="109" t="str">
        <f>'1043Bf Données de base trav.'!M41</f>
        <v/>
      </c>
      <c r="W45" s="110" t="str">
        <f>IF(A45="","",'1043Bf Données de base trav.'!Q41-'1043Bf Données de base trav.'!R41)</f>
        <v/>
      </c>
      <c r="X45" s="110" t="str">
        <f>IF(OR($C45="",E45="",F45="",G45="",K45="",'1043Cf CA saisonniers'!$D$25&lt;&gt;"Droit accordé"),"",E45-(F45+G45+W45+K45))</f>
        <v/>
      </c>
      <c r="Y45" s="111" t="str">
        <f t="shared" si="29"/>
        <v/>
      </c>
      <c r="Z45" s="111" t="str">
        <f t="shared" si="33"/>
        <v/>
      </c>
      <c r="AA45" s="111" t="str">
        <f t="shared" si="34"/>
        <v/>
      </c>
      <c r="AB45" s="112" t="str">
        <f t="shared" si="30"/>
        <v/>
      </c>
      <c r="AC45" s="112" t="str">
        <f t="shared" si="15"/>
        <v/>
      </c>
      <c r="AD45" s="112" t="str">
        <f t="shared" si="35"/>
        <v/>
      </c>
      <c r="AE45" s="112" t="str">
        <f t="shared" si="36"/>
        <v/>
      </c>
      <c r="AF45" s="112" t="str">
        <f t="shared" si="16"/>
        <v/>
      </c>
      <c r="AG45" s="112" t="str">
        <f>IF(OR($C45="",L45="",M45=""),"",MAX(N45+'1043Bf Données de base trav.'!T41-M45,0))</f>
        <v/>
      </c>
      <c r="AH45" s="112">
        <f>'1043Bf Données de base trav.'!T41</f>
        <v>0</v>
      </c>
      <c r="AI45" s="112" t="str">
        <f t="shared" si="17"/>
        <v/>
      </c>
      <c r="AJ45" s="113">
        <f t="shared" si="37"/>
        <v>0</v>
      </c>
      <c r="AK45" s="114">
        <f t="shared" si="18"/>
        <v>0</v>
      </c>
      <c r="AL45" s="112">
        <f t="shared" si="38"/>
        <v>0</v>
      </c>
      <c r="AM45" s="112">
        <f>IF(E45="",0,'1043Bf Données de base trav.'!P41)</f>
        <v>0</v>
      </c>
      <c r="AN45" s="115">
        <f>IF('1043Bf Données de base trav.'!Y41&gt;0,AD45,0)</f>
        <v>0</v>
      </c>
      <c r="AO45" s="116">
        <f>IF('1043Bf Données de base trav.'!Y41&gt;0,'1043Bf Données de base trav.'!T41,0)</f>
        <v>0</v>
      </c>
      <c r="AP45" s="112" t="str">
        <f t="shared" si="39"/>
        <v/>
      </c>
      <c r="AQ45" s="112">
        <f>'1043Bf Données de base trav.'!P41</f>
        <v>0</v>
      </c>
      <c r="AR45" s="112">
        <f t="shared" si="31"/>
        <v>0</v>
      </c>
    </row>
    <row r="46" spans="1:44" s="39" customFormat="1" ht="16.95" customHeight="1">
      <c r="A46" s="121" t="str">
        <f>IF('1043Bf Données de base trav.'!A42="","",'1043Bf Données de base trav.'!A42)</f>
        <v/>
      </c>
      <c r="B46" s="122" t="str">
        <f>IF('1043Bf Données de base trav.'!B42="","",'1043Bf Données de base trav.'!B42)</f>
        <v/>
      </c>
      <c r="C46" s="118" t="str">
        <f>IF('1043Bf Données de base trav.'!C42="","",'1043Bf Données de base trav.'!C42)</f>
        <v/>
      </c>
      <c r="D46" s="304" t="str">
        <f>IF(ISERROR('1043Bf Données de base trav.'!AJ42),"",'1043Bf Données de base trav.'!AJ42)</f>
        <v/>
      </c>
      <c r="E46" s="305" t="str">
        <f>IF('1043Bf Données de base trav.'!N42="","",'1043Bf Données de base trav.'!N42)</f>
        <v/>
      </c>
      <c r="F46" s="306" t="str">
        <f>IF('1043Bf Données de base trav.'!O42="","",'1043Bf Données de base trav.'!O42)</f>
        <v/>
      </c>
      <c r="G46" s="307" t="str">
        <f>IF('1043Bf Données de base trav.'!P42="","",'1043Bf Données de base trav.'!P42)</f>
        <v/>
      </c>
      <c r="H46" s="308" t="str">
        <f>IF('1043Bf Données de base trav.'!Q42="","",'1043Bf Données de base trav.'!Q42)</f>
        <v/>
      </c>
      <c r="I46" s="309" t="str">
        <f>IF('1043Bf Données de base trav.'!R42="","",'1043Bf Données de base trav.'!R42)</f>
        <v/>
      </c>
      <c r="J46" s="310" t="str">
        <f t="shared" si="11"/>
        <v/>
      </c>
      <c r="K46" s="311" t="str">
        <f>IF('1043Bf Données de base trav.'!S42="","",'1043Bf Données de base trav.'!S42)</f>
        <v/>
      </c>
      <c r="L46" s="312" t="str">
        <f t="shared" si="24"/>
        <v/>
      </c>
      <c r="M46" s="313" t="str">
        <f t="shared" si="25"/>
        <v/>
      </c>
      <c r="N46" s="314" t="str">
        <f t="shared" si="26"/>
        <v/>
      </c>
      <c r="O46" s="315" t="str">
        <f t="shared" si="12"/>
        <v/>
      </c>
      <c r="P46" s="316" t="str">
        <f t="shared" si="27"/>
        <v/>
      </c>
      <c r="Q46" s="312" t="str">
        <f t="shared" si="28"/>
        <v/>
      </c>
      <c r="R46" s="306" t="str">
        <f>IF(Q46="","",MAX((M46-AH46)*'1043Af Demande'!$B$31,0))</f>
        <v/>
      </c>
      <c r="S46" s="317" t="str">
        <f t="shared" si="13"/>
        <v/>
      </c>
      <c r="T46" s="107"/>
      <c r="U46" s="108" t="str">
        <f t="shared" si="32"/>
        <v/>
      </c>
      <c r="V46" s="109" t="str">
        <f>'1043Bf Données de base trav.'!M42</f>
        <v/>
      </c>
      <c r="W46" s="110" t="str">
        <f>IF(A46="","",'1043Bf Données de base trav.'!Q42-'1043Bf Données de base trav.'!R42)</f>
        <v/>
      </c>
      <c r="X46" s="110" t="str">
        <f>IF(OR($C46="",E46="",F46="",G46="",K46="",'1043Cf CA saisonniers'!$D$25&lt;&gt;"Droit accordé"),"",E46-(F46+G46+W46+K46))</f>
        <v/>
      </c>
      <c r="Y46" s="111" t="str">
        <f t="shared" si="29"/>
        <v/>
      </c>
      <c r="Z46" s="111" t="str">
        <f t="shared" si="33"/>
        <v/>
      </c>
      <c r="AA46" s="111" t="str">
        <f t="shared" si="34"/>
        <v/>
      </c>
      <c r="AB46" s="112" t="str">
        <f t="shared" si="30"/>
        <v/>
      </c>
      <c r="AC46" s="112" t="str">
        <f t="shared" si="15"/>
        <v/>
      </c>
      <c r="AD46" s="112" t="str">
        <f t="shared" si="35"/>
        <v/>
      </c>
      <c r="AE46" s="112" t="str">
        <f t="shared" si="36"/>
        <v/>
      </c>
      <c r="AF46" s="112" t="str">
        <f t="shared" si="16"/>
        <v/>
      </c>
      <c r="AG46" s="112" t="str">
        <f>IF(OR($C46="",L46="",M46=""),"",MAX(N46+'1043Bf Données de base trav.'!T42-M46,0))</f>
        <v/>
      </c>
      <c r="AH46" s="112">
        <f>'1043Bf Données de base trav.'!T42</f>
        <v>0</v>
      </c>
      <c r="AI46" s="112" t="str">
        <f t="shared" si="17"/>
        <v/>
      </c>
      <c r="AJ46" s="113">
        <f t="shared" si="37"/>
        <v>0</v>
      </c>
      <c r="AK46" s="114">
        <f t="shared" si="18"/>
        <v>0</v>
      </c>
      <c r="AL46" s="112">
        <f t="shared" si="38"/>
        <v>0</v>
      </c>
      <c r="AM46" s="112">
        <f>IF(E46="",0,'1043Bf Données de base trav.'!P42)</f>
        <v>0</v>
      </c>
      <c r="AN46" s="115">
        <f>IF('1043Bf Données de base trav.'!Y42&gt;0,AD46,0)</f>
        <v>0</v>
      </c>
      <c r="AO46" s="116">
        <f>IF('1043Bf Données de base trav.'!Y42&gt;0,'1043Bf Données de base trav.'!T42,0)</f>
        <v>0</v>
      </c>
      <c r="AP46" s="112" t="str">
        <f t="shared" si="39"/>
        <v/>
      </c>
      <c r="AQ46" s="112">
        <f>'1043Bf Données de base trav.'!P42</f>
        <v>0</v>
      </c>
      <c r="AR46" s="112">
        <f t="shared" si="31"/>
        <v>0</v>
      </c>
    </row>
    <row r="47" spans="1:44" s="39" customFormat="1" ht="16.95" customHeight="1">
      <c r="A47" s="121" t="str">
        <f>IF('1043Bf Données de base trav.'!A43="","",'1043Bf Données de base trav.'!A43)</f>
        <v/>
      </c>
      <c r="B47" s="122" t="str">
        <f>IF('1043Bf Données de base trav.'!B43="","",'1043Bf Données de base trav.'!B43)</f>
        <v/>
      </c>
      <c r="C47" s="118" t="str">
        <f>IF('1043Bf Données de base trav.'!C43="","",'1043Bf Données de base trav.'!C43)</f>
        <v/>
      </c>
      <c r="D47" s="304" t="str">
        <f>IF(ISERROR('1043Bf Données de base trav.'!AJ43),"",'1043Bf Données de base trav.'!AJ43)</f>
        <v/>
      </c>
      <c r="E47" s="305" t="str">
        <f>IF('1043Bf Données de base trav.'!N43="","",'1043Bf Données de base trav.'!N43)</f>
        <v/>
      </c>
      <c r="F47" s="306" t="str">
        <f>IF('1043Bf Données de base trav.'!O43="","",'1043Bf Données de base trav.'!O43)</f>
        <v/>
      </c>
      <c r="G47" s="307" t="str">
        <f>IF('1043Bf Données de base trav.'!P43="","",'1043Bf Données de base trav.'!P43)</f>
        <v/>
      </c>
      <c r="H47" s="308" t="str">
        <f>IF('1043Bf Données de base trav.'!Q43="","",'1043Bf Données de base trav.'!Q43)</f>
        <v/>
      </c>
      <c r="I47" s="309" t="str">
        <f>IF('1043Bf Données de base trav.'!R43="","",'1043Bf Données de base trav.'!R43)</f>
        <v/>
      </c>
      <c r="J47" s="310" t="str">
        <f t="shared" si="11"/>
        <v/>
      </c>
      <c r="K47" s="311" t="str">
        <f>IF('1043Bf Données de base trav.'!S43="","",'1043Bf Données de base trav.'!S43)</f>
        <v/>
      </c>
      <c r="L47" s="312" t="str">
        <f t="shared" si="24"/>
        <v/>
      </c>
      <c r="M47" s="313" t="str">
        <f t="shared" si="25"/>
        <v/>
      </c>
      <c r="N47" s="314" t="str">
        <f t="shared" si="26"/>
        <v/>
      </c>
      <c r="O47" s="315" t="str">
        <f t="shared" si="12"/>
        <v/>
      </c>
      <c r="P47" s="316" t="str">
        <f t="shared" si="27"/>
        <v/>
      </c>
      <c r="Q47" s="312" t="str">
        <f t="shared" si="28"/>
        <v/>
      </c>
      <c r="R47" s="306" t="str">
        <f>IF(Q47="","",MAX((M47-AH47)*'1043Af Demande'!$B$31,0))</f>
        <v/>
      </c>
      <c r="S47" s="317" t="str">
        <f t="shared" si="13"/>
        <v/>
      </c>
      <c r="T47" s="107"/>
      <c r="U47" s="108" t="str">
        <f t="shared" si="32"/>
        <v/>
      </c>
      <c r="V47" s="109" t="str">
        <f>'1043Bf Données de base trav.'!M43</f>
        <v/>
      </c>
      <c r="W47" s="110" t="str">
        <f>IF(A47="","",'1043Bf Données de base trav.'!Q43-'1043Bf Données de base trav.'!R43)</f>
        <v/>
      </c>
      <c r="X47" s="110" t="str">
        <f>IF(OR($C47="",E47="",F47="",G47="",K47="",'1043Cf CA saisonniers'!$D$25&lt;&gt;"Droit accordé"),"",E47-(F47+G47+W47+K47))</f>
        <v/>
      </c>
      <c r="Y47" s="111" t="str">
        <f t="shared" si="29"/>
        <v/>
      </c>
      <c r="Z47" s="111" t="str">
        <f t="shared" si="33"/>
        <v/>
      </c>
      <c r="AA47" s="111" t="str">
        <f t="shared" si="34"/>
        <v/>
      </c>
      <c r="AB47" s="112" t="str">
        <f t="shared" si="30"/>
        <v/>
      </c>
      <c r="AC47" s="112" t="str">
        <f t="shared" si="15"/>
        <v/>
      </c>
      <c r="AD47" s="112" t="str">
        <f t="shared" si="35"/>
        <v/>
      </c>
      <c r="AE47" s="112" t="str">
        <f t="shared" si="36"/>
        <v/>
      </c>
      <c r="AF47" s="112" t="str">
        <f t="shared" si="16"/>
        <v/>
      </c>
      <c r="AG47" s="112" t="str">
        <f>IF(OR($C47="",L47="",M47=""),"",MAX(N47+'1043Bf Données de base trav.'!T43-M47,0))</f>
        <v/>
      </c>
      <c r="AH47" s="112">
        <f>'1043Bf Données de base trav.'!T43</f>
        <v>0</v>
      </c>
      <c r="AI47" s="112" t="str">
        <f t="shared" si="17"/>
        <v/>
      </c>
      <c r="AJ47" s="113">
        <f t="shared" si="37"/>
        <v>0</v>
      </c>
      <c r="AK47" s="114">
        <f t="shared" si="18"/>
        <v>0</v>
      </c>
      <c r="AL47" s="112">
        <f t="shared" si="38"/>
        <v>0</v>
      </c>
      <c r="AM47" s="112">
        <f>IF(E47="",0,'1043Bf Données de base trav.'!P43)</f>
        <v>0</v>
      </c>
      <c r="AN47" s="115">
        <f>IF('1043Bf Données de base trav.'!Y43&gt;0,AD47,0)</f>
        <v>0</v>
      </c>
      <c r="AO47" s="116">
        <f>IF('1043Bf Données de base trav.'!Y43&gt;0,'1043Bf Données de base trav.'!T43,0)</f>
        <v>0</v>
      </c>
      <c r="AP47" s="112" t="str">
        <f t="shared" si="39"/>
        <v/>
      </c>
      <c r="AQ47" s="112">
        <f>'1043Bf Données de base trav.'!P43</f>
        <v>0</v>
      </c>
      <c r="AR47" s="112">
        <f t="shared" si="31"/>
        <v>0</v>
      </c>
    </row>
    <row r="48" spans="1:44" s="39" customFormat="1" ht="16.95" customHeight="1">
      <c r="A48" s="121" t="str">
        <f>IF('1043Bf Données de base trav.'!A44="","",'1043Bf Données de base trav.'!A44)</f>
        <v/>
      </c>
      <c r="B48" s="122" t="str">
        <f>IF('1043Bf Données de base trav.'!B44="","",'1043Bf Données de base trav.'!B44)</f>
        <v/>
      </c>
      <c r="C48" s="118" t="str">
        <f>IF('1043Bf Données de base trav.'!C44="","",'1043Bf Données de base trav.'!C44)</f>
        <v/>
      </c>
      <c r="D48" s="304" t="str">
        <f>IF(ISERROR('1043Bf Données de base trav.'!AJ44),"",'1043Bf Données de base trav.'!AJ44)</f>
        <v/>
      </c>
      <c r="E48" s="305" t="str">
        <f>IF('1043Bf Données de base trav.'!N44="","",'1043Bf Données de base trav.'!N44)</f>
        <v/>
      </c>
      <c r="F48" s="306" t="str">
        <f>IF('1043Bf Données de base trav.'!O44="","",'1043Bf Données de base trav.'!O44)</f>
        <v/>
      </c>
      <c r="G48" s="307" t="str">
        <f>IF('1043Bf Données de base trav.'!P44="","",'1043Bf Données de base trav.'!P44)</f>
        <v/>
      </c>
      <c r="H48" s="308" t="str">
        <f>IF('1043Bf Données de base trav.'!Q44="","",'1043Bf Données de base trav.'!Q44)</f>
        <v/>
      </c>
      <c r="I48" s="309" t="str">
        <f>IF('1043Bf Données de base trav.'!R44="","",'1043Bf Données de base trav.'!R44)</f>
        <v/>
      </c>
      <c r="J48" s="310" t="str">
        <f t="shared" si="11"/>
        <v/>
      </c>
      <c r="K48" s="311" t="str">
        <f>IF('1043Bf Données de base trav.'!S44="","",'1043Bf Données de base trav.'!S44)</f>
        <v/>
      </c>
      <c r="L48" s="312" t="str">
        <f t="shared" si="24"/>
        <v/>
      </c>
      <c r="M48" s="313" t="str">
        <f t="shared" si="25"/>
        <v/>
      </c>
      <c r="N48" s="314" t="str">
        <f t="shared" si="26"/>
        <v/>
      </c>
      <c r="O48" s="315" t="str">
        <f t="shared" si="12"/>
        <v/>
      </c>
      <c r="P48" s="316" t="str">
        <f t="shared" si="27"/>
        <v/>
      </c>
      <c r="Q48" s="312" t="str">
        <f t="shared" si="28"/>
        <v/>
      </c>
      <c r="R48" s="306" t="str">
        <f>IF(Q48="","",MAX((M48-AH48)*'1043Af Demande'!$B$31,0))</f>
        <v/>
      </c>
      <c r="S48" s="317" t="str">
        <f t="shared" si="13"/>
        <v/>
      </c>
      <c r="T48" s="107"/>
      <c r="U48" s="108" t="str">
        <f t="shared" si="32"/>
        <v/>
      </c>
      <c r="V48" s="109" t="str">
        <f>'1043Bf Données de base trav.'!M44</f>
        <v/>
      </c>
      <c r="W48" s="110" t="str">
        <f>IF(A48="","",'1043Bf Données de base trav.'!Q44-'1043Bf Données de base trav.'!R44)</f>
        <v/>
      </c>
      <c r="X48" s="110" t="str">
        <f>IF(OR($C48="",E48="",F48="",G48="",K48="",'1043Cf CA saisonniers'!$D$25&lt;&gt;"Droit accordé"),"",E48-(F48+G48+W48+K48))</f>
        <v/>
      </c>
      <c r="Y48" s="111" t="str">
        <f t="shared" si="29"/>
        <v/>
      </c>
      <c r="Z48" s="111" t="str">
        <f t="shared" si="33"/>
        <v/>
      </c>
      <c r="AA48" s="111" t="str">
        <f t="shared" si="34"/>
        <v/>
      </c>
      <c r="AB48" s="112" t="str">
        <f t="shared" si="30"/>
        <v/>
      </c>
      <c r="AC48" s="112" t="str">
        <f t="shared" si="15"/>
        <v/>
      </c>
      <c r="AD48" s="112" t="str">
        <f t="shared" si="35"/>
        <v/>
      </c>
      <c r="AE48" s="112" t="str">
        <f t="shared" si="36"/>
        <v/>
      </c>
      <c r="AF48" s="112" t="str">
        <f t="shared" si="16"/>
        <v/>
      </c>
      <c r="AG48" s="112" t="str">
        <f>IF(OR($C48="",L48="",M48=""),"",MAX(N48+'1043Bf Données de base trav.'!T44-M48,0))</f>
        <v/>
      </c>
      <c r="AH48" s="112">
        <f>'1043Bf Données de base trav.'!T44</f>
        <v>0</v>
      </c>
      <c r="AI48" s="112" t="str">
        <f t="shared" si="17"/>
        <v/>
      </c>
      <c r="AJ48" s="113">
        <f t="shared" si="37"/>
        <v>0</v>
      </c>
      <c r="AK48" s="114">
        <f t="shared" si="18"/>
        <v>0</v>
      </c>
      <c r="AL48" s="112">
        <f t="shared" si="38"/>
        <v>0</v>
      </c>
      <c r="AM48" s="112">
        <f>IF(E48="",0,'1043Bf Données de base trav.'!P44)</f>
        <v>0</v>
      </c>
      <c r="AN48" s="115">
        <f>IF('1043Bf Données de base trav.'!Y44&gt;0,AD48,0)</f>
        <v>0</v>
      </c>
      <c r="AO48" s="116">
        <f>IF('1043Bf Données de base trav.'!Y44&gt;0,'1043Bf Données de base trav.'!T44,0)</f>
        <v>0</v>
      </c>
      <c r="AP48" s="112" t="str">
        <f t="shared" si="39"/>
        <v/>
      </c>
      <c r="AQ48" s="112">
        <f>'1043Bf Données de base trav.'!P44</f>
        <v>0</v>
      </c>
      <c r="AR48" s="112">
        <f t="shared" si="31"/>
        <v>0</v>
      </c>
    </row>
    <row r="49" spans="1:44" s="39" customFormat="1" ht="16.95" customHeight="1">
      <c r="A49" s="121" t="str">
        <f>IF('1043Bf Données de base trav.'!A45="","",'1043Bf Données de base trav.'!A45)</f>
        <v/>
      </c>
      <c r="B49" s="122" t="str">
        <f>IF('1043Bf Données de base trav.'!B45="","",'1043Bf Données de base trav.'!B45)</f>
        <v/>
      </c>
      <c r="C49" s="118" t="str">
        <f>IF('1043Bf Données de base trav.'!C45="","",'1043Bf Données de base trav.'!C45)</f>
        <v/>
      </c>
      <c r="D49" s="304" t="str">
        <f>IF(ISERROR('1043Bf Données de base trav.'!AJ45),"",'1043Bf Données de base trav.'!AJ45)</f>
        <v/>
      </c>
      <c r="E49" s="305" t="str">
        <f>IF('1043Bf Données de base trav.'!N45="","",'1043Bf Données de base trav.'!N45)</f>
        <v/>
      </c>
      <c r="F49" s="306" t="str">
        <f>IF('1043Bf Données de base trav.'!O45="","",'1043Bf Données de base trav.'!O45)</f>
        <v/>
      </c>
      <c r="G49" s="307" t="str">
        <f>IF('1043Bf Données de base trav.'!P45="","",'1043Bf Données de base trav.'!P45)</f>
        <v/>
      </c>
      <c r="H49" s="308" t="str">
        <f>IF('1043Bf Données de base trav.'!Q45="","",'1043Bf Données de base trav.'!Q45)</f>
        <v/>
      </c>
      <c r="I49" s="309" t="str">
        <f>IF('1043Bf Données de base trav.'!R45="","",'1043Bf Données de base trav.'!R45)</f>
        <v/>
      </c>
      <c r="J49" s="310" t="str">
        <f t="shared" si="11"/>
        <v/>
      </c>
      <c r="K49" s="311" t="str">
        <f>IF('1043Bf Données de base trav.'!S45="","",'1043Bf Données de base trav.'!S45)</f>
        <v/>
      </c>
      <c r="L49" s="312" t="str">
        <f t="shared" si="24"/>
        <v/>
      </c>
      <c r="M49" s="313" t="str">
        <f t="shared" si="25"/>
        <v/>
      </c>
      <c r="N49" s="314" t="str">
        <f t="shared" si="26"/>
        <v/>
      </c>
      <c r="O49" s="315" t="str">
        <f t="shared" si="12"/>
        <v/>
      </c>
      <c r="P49" s="316" t="str">
        <f t="shared" si="27"/>
        <v/>
      </c>
      <c r="Q49" s="312" t="str">
        <f t="shared" si="28"/>
        <v/>
      </c>
      <c r="R49" s="306" t="str">
        <f>IF(Q49="","",MAX((M49-AH49)*'1043Af Demande'!$B$31,0))</f>
        <v/>
      </c>
      <c r="S49" s="317" t="str">
        <f t="shared" si="13"/>
        <v/>
      </c>
      <c r="T49" s="107"/>
      <c r="U49" s="108" t="str">
        <f t="shared" si="32"/>
        <v/>
      </c>
      <c r="V49" s="109" t="str">
        <f>'1043Bf Données de base trav.'!M45</f>
        <v/>
      </c>
      <c r="W49" s="110" t="str">
        <f>IF(A49="","",'1043Bf Données de base trav.'!Q45-'1043Bf Données de base trav.'!R45)</f>
        <v/>
      </c>
      <c r="X49" s="110" t="str">
        <f>IF(OR($C49="",E49="",F49="",G49="",K49="",'1043Cf CA saisonniers'!$D$25&lt;&gt;"Droit accordé"),"",E49-(F49+G49+W49+K49))</f>
        <v/>
      </c>
      <c r="Y49" s="111" t="str">
        <f t="shared" si="29"/>
        <v/>
      </c>
      <c r="Z49" s="111" t="str">
        <f t="shared" si="33"/>
        <v/>
      </c>
      <c r="AA49" s="111" t="str">
        <f t="shared" si="34"/>
        <v/>
      </c>
      <c r="AB49" s="112" t="str">
        <f t="shared" si="30"/>
        <v/>
      </c>
      <c r="AC49" s="112" t="str">
        <f t="shared" si="15"/>
        <v/>
      </c>
      <c r="AD49" s="112" t="str">
        <f t="shared" si="35"/>
        <v/>
      </c>
      <c r="AE49" s="112" t="str">
        <f t="shared" si="36"/>
        <v/>
      </c>
      <c r="AF49" s="112" t="str">
        <f t="shared" si="16"/>
        <v/>
      </c>
      <c r="AG49" s="112" t="str">
        <f>IF(OR($C49="",L49="",M49=""),"",MAX(N49+'1043Bf Données de base trav.'!T45-M49,0))</f>
        <v/>
      </c>
      <c r="AH49" s="112">
        <f>'1043Bf Données de base trav.'!T45</f>
        <v>0</v>
      </c>
      <c r="AI49" s="112" t="str">
        <f t="shared" si="17"/>
        <v/>
      </c>
      <c r="AJ49" s="113">
        <f t="shared" si="37"/>
        <v>0</v>
      </c>
      <c r="AK49" s="114">
        <f t="shared" si="18"/>
        <v>0</v>
      </c>
      <c r="AL49" s="112">
        <f t="shared" si="38"/>
        <v>0</v>
      </c>
      <c r="AM49" s="112">
        <f>IF(E49="",0,'1043Bf Données de base trav.'!P45)</f>
        <v>0</v>
      </c>
      <c r="AN49" s="115">
        <f>IF('1043Bf Données de base trav.'!Y45&gt;0,AD49,0)</f>
        <v>0</v>
      </c>
      <c r="AO49" s="116">
        <f>IF('1043Bf Données de base trav.'!Y45&gt;0,'1043Bf Données de base trav.'!T45,0)</f>
        <v>0</v>
      </c>
      <c r="AP49" s="112" t="str">
        <f t="shared" si="39"/>
        <v/>
      </c>
      <c r="AQ49" s="112">
        <f>'1043Bf Données de base trav.'!P45</f>
        <v>0</v>
      </c>
      <c r="AR49" s="112">
        <f t="shared" si="31"/>
        <v>0</v>
      </c>
    </row>
    <row r="50" spans="1:44" s="39" customFormat="1" ht="16.95" customHeight="1">
      <c r="A50" s="121" t="str">
        <f>IF('1043Bf Données de base trav.'!A46="","",'1043Bf Données de base trav.'!A46)</f>
        <v/>
      </c>
      <c r="B50" s="122" t="str">
        <f>IF('1043Bf Données de base trav.'!B46="","",'1043Bf Données de base trav.'!B46)</f>
        <v/>
      </c>
      <c r="C50" s="118" t="str">
        <f>IF('1043Bf Données de base trav.'!C46="","",'1043Bf Données de base trav.'!C46)</f>
        <v/>
      </c>
      <c r="D50" s="304" t="str">
        <f>IF(ISERROR('1043Bf Données de base trav.'!AJ46),"",'1043Bf Données de base trav.'!AJ46)</f>
        <v/>
      </c>
      <c r="E50" s="305" t="str">
        <f>IF('1043Bf Données de base trav.'!N46="","",'1043Bf Données de base trav.'!N46)</f>
        <v/>
      </c>
      <c r="F50" s="306" t="str">
        <f>IF('1043Bf Données de base trav.'!O46="","",'1043Bf Données de base trav.'!O46)</f>
        <v/>
      </c>
      <c r="G50" s="307" t="str">
        <f>IF('1043Bf Données de base trav.'!P46="","",'1043Bf Données de base trav.'!P46)</f>
        <v/>
      </c>
      <c r="H50" s="308" t="str">
        <f>IF('1043Bf Données de base trav.'!Q46="","",'1043Bf Données de base trav.'!Q46)</f>
        <v/>
      </c>
      <c r="I50" s="309" t="str">
        <f>IF('1043Bf Données de base trav.'!R46="","",'1043Bf Données de base trav.'!R46)</f>
        <v/>
      </c>
      <c r="J50" s="310" t="str">
        <f t="shared" si="11"/>
        <v/>
      </c>
      <c r="K50" s="311" t="str">
        <f>IF('1043Bf Données de base trav.'!S46="","",'1043Bf Données de base trav.'!S46)</f>
        <v/>
      </c>
      <c r="L50" s="312" t="str">
        <f t="shared" si="24"/>
        <v/>
      </c>
      <c r="M50" s="313" t="str">
        <f t="shared" si="25"/>
        <v/>
      </c>
      <c r="N50" s="314" t="str">
        <f t="shared" si="26"/>
        <v/>
      </c>
      <c r="O50" s="315" t="str">
        <f t="shared" si="12"/>
        <v/>
      </c>
      <c r="P50" s="316" t="str">
        <f t="shared" si="27"/>
        <v/>
      </c>
      <c r="Q50" s="312" t="str">
        <f t="shared" si="28"/>
        <v/>
      </c>
      <c r="R50" s="306" t="str">
        <f>IF(Q50="","",MAX((M50-AH50)*'1043Af Demande'!$B$31,0))</f>
        <v/>
      </c>
      <c r="S50" s="317" t="str">
        <f t="shared" si="13"/>
        <v/>
      </c>
      <c r="T50" s="107"/>
      <c r="U50" s="108" t="str">
        <f t="shared" si="32"/>
        <v/>
      </c>
      <c r="V50" s="109" t="str">
        <f>'1043Bf Données de base trav.'!M46</f>
        <v/>
      </c>
      <c r="W50" s="110" t="str">
        <f>IF(A50="","",'1043Bf Données de base trav.'!Q46-'1043Bf Données de base trav.'!R46)</f>
        <v/>
      </c>
      <c r="X50" s="110" t="str">
        <f>IF(OR($C50="",E50="",F50="",G50="",K50="",'1043Cf CA saisonniers'!$D$25&lt;&gt;"Droit accordé"),"",E50-(F50+G50+W50+K50))</f>
        <v/>
      </c>
      <c r="Y50" s="111" t="str">
        <f t="shared" si="29"/>
        <v/>
      </c>
      <c r="Z50" s="111" t="str">
        <f t="shared" si="33"/>
        <v/>
      </c>
      <c r="AA50" s="111" t="str">
        <f t="shared" si="34"/>
        <v/>
      </c>
      <c r="AB50" s="112" t="str">
        <f t="shared" si="30"/>
        <v/>
      </c>
      <c r="AC50" s="112" t="str">
        <f t="shared" si="15"/>
        <v/>
      </c>
      <c r="AD50" s="112" t="str">
        <f t="shared" si="35"/>
        <v/>
      </c>
      <c r="AE50" s="112" t="str">
        <f t="shared" si="36"/>
        <v/>
      </c>
      <c r="AF50" s="112" t="str">
        <f t="shared" si="16"/>
        <v/>
      </c>
      <c r="AG50" s="112" t="str">
        <f>IF(OR($C50="",L50="",M50=""),"",MAX(N50+'1043Bf Données de base trav.'!T46-M50,0))</f>
        <v/>
      </c>
      <c r="AH50" s="112">
        <f>'1043Bf Données de base trav.'!T46</f>
        <v>0</v>
      </c>
      <c r="AI50" s="112" t="str">
        <f t="shared" si="17"/>
        <v/>
      </c>
      <c r="AJ50" s="113">
        <f t="shared" si="37"/>
        <v>0</v>
      </c>
      <c r="AK50" s="114">
        <f t="shared" si="18"/>
        <v>0</v>
      </c>
      <c r="AL50" s="112">
        <f t="shared" si="38"/>
        <v>0</v>
      </c>
      <c r="AM50" s="112">
        <f>IF(E50="",0,'1043Bf Données de base trav.'!P46)</f>
        <v>0</v>
      </c>
      <c r="AN50" s="115">
        <f>IF('1043Bf Données de base trav.'!Y46&gt;0,AD50,0)</f>
        <v>0</v>
      </c>
      <c r="AO50" s="116">
        <f>IF('1043Bf Données de base trav.'!Y46&gt;0,'1043Bf Données de base trav.'!T46,0)</f>
        <v>0</v>
      </c>
      <c r="AP50" s="112" t="str">
        <f t="shared" si="39"/>
        <v/>
      </c>
      <c r="AQ50" s="112">
        <f>'1043Bf Données de base trav.'!P46</f>
        <v>0</v>
      </c>
      <c r="AR50" s="112">
        <f t="shared" si="31"/>
        <v>0</v>
      </c>
    </row>
    <row r="51" spans="1:44" s="39" customFormat="1" ht="16.95" customHeight="1">
      <c r="A51" s="121" t="str">
        <f>IF('1043Bf Données de base trav.'!A47="","",'1043Bf Données de base trav.'!A47)</f>
        <v/>
      </c>
      <c r="B51" s="122" t="str">
        <f>IF('1043Bf Données de base trav.'!B47="","",'1043Bf Données de base trav.'!B47)</f>
        <v/>
      </c>
      <c r="C51" s="118" t="str">
        <f>IF('1043Bf Données de base trav.'!C47="","",'1043Bf Données de base trav.'!C47)</f>
        <v/>
      </c>
      <c r="D51" s="304" t="str">
        <f>IF(ISERROR('1043Bf Données de base trav.'!AJ47),"",'1043Bf Données de base trav.'!AJ47)</f>
        <v/>
      </c>
      <c r="E51" s="305" t="str">
        <f>IF('1043Bf Données de base trav.'!N47="","",'1043Bf Données de base trav.'!N47)</f>
        <v/>
      </c>
      <c r="F51" s="306" t="str">
        <f>IF('1043Bf Données de base trav.'!O47="","",'1043Bf Données de base trav.'!O47)</f>
        <v/>
      </c>
      <c r="G51" s="307" t="str">
        <f>IF('1043Bf Données de base trav.'!P47="","",'1043Bf Données de base trav.'!P47)</f>
        <v/>
      </c>
      <c r="H51" s="308" t="str">
        <f>IF('1043Bf Données de base trav.'!Q47="","",'1043Bf Données de base trav.'!Q47)</f>
        <v/>
      </c>
      <c r="I51" s="309" t="str">
        <f>IF('1043Bf Données de base trav.'!R47="","",'1043Bf Données de base trav.'!R47)</f>
        <v/>
      </c>
      <c r="J51" s="310" t="str">
        <f t="shared" si="11"/>
        <v/>
      </c>
      <c r="K51" s="311" t="str">
        <f>IF('1043Bf Données de base trav.'!S47="","",'1043Bf Données de base trav.'!S47)</f>
        <v/>
      </c>
      <c r="L51" s="312" t="str">
        <f t="shared" si="24"/>
        <v/>
      </c>
      <c r="M51" s="313" t="str">
        <f t="shared" si="25"/>
        <v/>
      </c>
      <c r="N51" s="314" t="str">
        <f t="shared" si="26"/>
        <v/>
      </c>
      <c r="O51" s="315" t="str">
        <f t="shared" si="12"/>
        <v/>
      </c>
      <c r="P51" s="316" t="str">
        <f t="shared" si="27"/>
        <v/>
      </c>
      <c r="Q51" s="312" t="str">
        <f t="shared" si="28"/>
        <v/>
      </c>
      <c r="R51" s="306" t="str">
        <f>IF(Q51="","",MAX((M51-AH51)*'1043Af Demande'!$B$31,0))</f>
        <v/>
      </c>
      <c r="S51" s="317" t="str">
        <f t="shared" si="13"/>
        <v/>
      </c>
      <c r="T51" s="107"/>
      <c r="U51" s="108" t="str">
        <f t="shared" si="32"/>
        <v/>
      </c>
      <c r="V51" s="109" t="str">
        <f>'1043Bf Données de base trav.'!M47</f>
        <v/>
      </c>
      <c r="W51" s="110" t="str">
        <f>IF(A51="","",'1043Bf Données de base trav.'!Q47-'1043Bf Données de base trav.'!R47)</f>
        <v/>
      </c>
      <c r="X51" s="110" t="str">
        <f>IF(OR($C51="",E51="",F51="",G51="",K51="",'1043Cf CA saisonniers'!$D$25&lt;&gt;"Droit accordé"),"",E51-(F51+G51+W51+K51))</f>
        <v/>
      </c>
      <c r="Y51" s="111" t="str">
        <f t="shared" si="29"/>
        <v/>
      </c>
      <c r="Z51" s="111" t="str">
        <f t="shared" si="33"/>
        <v/>
      </c>
      <c r="AA51" s="111" t="str">
        <f t="shared" si="34"/>
        <v/>
      </c>
      <c r="AB51" s="112" t="str">
        <f t="shared" si="30"/>
        <v/>
      </c>
      <c r="AC51" s="112" t="str">
        <f t="shared" si="15"/>
        <v/>
      </c>
      <c r="AD51" s="112" t="str">
        <f t="shared" si="35"/>
        <v/>
      </c>
      <c r="AE51" s="112" t="str">
        <f t="shared" si="36"/>
        <v/>
      </c>
      <c r="AF51" s="112" t="str">
        <f t="shared" si="16"/>
        <v/>
      </c>
      <c r="AG51" s="112" t="str">
        <f>IF(OR($C51="",L51="",M51=""),"",MAX(N51+'1043Bf Données de base trav.'!T47-M51,0))</f>
        <v/>
      </c>
      <c r="AH51" s="112">
        <f>'1043Bf Données de base trav.'!T47</f>
        <v>0</v>
      </c>
      <c r="AI51" s="112" t="str">
        <f t="shared" si="17"/>
        <v/>
      </c>
      <c r="AJ51" s="113">
        <f t="shared" si="37"/>
        <v>0</v>
      </c>
      <c r="AK51" s="114">
        <f t="shared" si="18"/>
        <v>0</v>
      </c>
      <c r="AL51" s="112">
        <f t="shared" si="38"/>
        <v>0</v>
      </c>
      <c r="AM51" s="112">
        <f>IF(E51="",0,'1043Bf Données de base trav.'!P47)</f>
        <v>0</v>
      </c>
      <c r="AN51" s="115">
        <f>IF('1043Bf Données de base trav.'!Y47&gt;0,AD51,0)</f>
        <v>0</v>
      </c>
      <c r="AO51" s="116">
        <f>IF('1043Bf Données de base trav.'!Y47&gt;0,'1043Bf Données de base trav.'!T47,0)</f>
        <v>0</v>
      </c>
      <c r="AP51" s="112" t="str">
        <f t="shared" si="39"/>
        <v/>
      </c>
      <c r="AQ51" s="112">
        <f>'1043Bf Données de base trav.'!P47</f>
        <v>0</v>
      </c>
      <c r="AR51" s="112">
        <f t="shared" si="31"/>
        <v>0</v>
      </c>
    </row>
    <row r="52" spans="1:44" s="39" customFormat="1" ht="16.95" customHeight="1">
      <c r="A52" s="121" t="str">
        <f>IF('1043Bf Données de base trav.'!A48="","",'1043Bf Données de base trav.'!A48)</f>
        <v/>
      </c>
      <c r="B52" s="122" t="str">
        <f>IF('1043Bf Données de base trav.'!B48="","",'1043Bf Données de base trav.'!B48)</f>
        <v/>
      </c>
      <c r="C52" s="118" t="str">
        <f>IF('1043Bf Données de base trav.'!C48="","",'1043Bf Données de base trav.'!C48)</f>
        <v/>
      </c>
      <c r="D52" s="304" t="str">
        <f>IF(ISERROR('1043Bf Données de base trav.'!AJ48),"",'1043Bf Données de base trav.'!AJ48)</f>
        <v/>
      </c>
      <c r="E52" s="305" t="str">
        <f>IF('1043Bf Données de base trav.'!N48="","",'1043Bf Données de base trav.'!N48)</f>
        <v/>
      </c>
      <c r="F52" s="306" t="str">
        <f>IF('1043Bf Données de base trav.'!O48="","",'1043Bf Données de base trav.'!O48)</f>
        <v/>
      </c>
      <c r="G52" s="307" t="str">
        <f>IF('1043Bf Données de base trav.'!P48="","",'1043Bf Données de base trav.'!P48)</f>
        <v/>
      </c>
      <c r="H52" s="308" t="str">
        <f>IF('1043Bf Données de base trav.'!Q48="","",'1043Bf Données de base trav.'!Q48)</f>
        <v/>
      </c>
      <c r="I52" s="309" t="str">
        <f>IF('1043Bf Données de base trav.'!R48="","",'1043Bf Données de base trav.'!R48)</f>
        <v/>
      </c>
      <c r="J52" s="310" t="str">
        <f t="shared" si="11"/>
        <v/>
      </c>
      <c r="K52" s="311" t="str">
        <f>IF('1043Bf Données de base trav.'!S48="","",'1043Bf Données de base trav.'!S48)</f>
        <v/>
      </c>
      <c r="L52" s="312" t="str">
        <f t="shared" si="24"/>
        <v/>
      </c>
      <c r="M52" s="313" t="str">
        <f t="shared" si="25"/>
        <v/>
      </c>
      <c r="N52" s="314" t="str">
        <f t="shared" si="26"/>
        <v/>
      </c>
      <c r="O52" s="315" t="str">
        <f t="shared" si="12"/>
        <v/>
      </c>
      <c r="P52" s="316" t="str">
        <f t="shared" si="27"/>
        <v/>
      </c>
      <c r="Q52" s="312" t="str">
        <f t="shared" si="28"/>
        <v/>
      </c>
      <c r="R52" s="306" t="str">
        <f>IF(Q52="","",MAX((M52-AH52)*'1043Af Demande'!$B$31,0))</f>
        <v/>
      </c>
      <c r="S52" s="317" t="str">
        <f t="shared" si="13"/>
        <v/>
      </c>
      <c r="T52" s="107"/>
      <c r="U52" s="108" t="str">
        <f t="shared" si="32"/>
        <v/>
      </c>
      <c r="V52" s="109" t="str">
        <f>'1043Bf Données de base trav.'!M48</f>
        <v/>
      </c>
      <c r="W52" s="110" t="str">
        <f>IF(A52="","",'1043Bf Données de base trav.'!Q48-'1043Bf Données de base trav.'!R48)</f>
        <v/>
      </c>
      <c r="X52" s="110" t="str">
        <f>IF(OR($C52="",E52="",F52="",G52="",K52="",'1043Cf CA saisonniers'!$D$25&lt;&gt;"Droit accordé"),"",E52-(F52+G52+W52+K52))</f>
        <v/>
      </c>
      <c r="Y52" s="111" t="str">
        <f t="shared" si="29"/>
        <v/>
      </c>
      <c r="Z52" s="111" t="str">
        <f t="shared" si="33"/>
        <v/>
      </c>
      <c r="AA52" s="111" t="str">
        <f t="shared" si="34"/>
        <v/>
      </c>
      <c r="AB52" s="112" t="str">
        <f t="shared" si="30"/>
        <v/>
      </c>
      <c r="AC52" s="112" t="str">
        <f t="shared" si="15"/>
        <v/>
      </c>
      <c r="AD52" s="112" t="str">
        <f t="shared" si="35"/>
        <v/>
      </c>
      <c r="AE52" s="112" t="str">
        <f t="shared" si="36"/>
        <v/>
      </c>
      <c r="AF52" s="112" t="str">
        <f t="shared" si="16"/>
        <v/>
      </c>
      <c r="AG52" s="112" t="str">
        <f>IF(OR($C52="",L52="",M52=""),"",MAX(N52+'1043Bf Données de base trav.'!T48-M52,0))</f>
        <v/>
      </c>
      <c r="AH52" s="112">
        <f>'1043Bf Données de base trav.'!T48</f>
        <v>0</v>
      </c>
      <c r="AI52" s="112" t="str">
        <f t="shared" si="17"/>
        <v/>
      </c>
      <c r="AJ52" s="113">
        <f t="shared" si="37"/>
        <v>0</v>
      </c>
      <c r="AK52" s="114">
        <f t="shared" si="18"/>
        <v>0</v>
      </c>
      <c r="AL52" s="112">
        <f t="shared" si="38"/>
        <v>0</v>
      </c>
      <c r="AM52" s="112">
        <f>IF(E52="",0,'1043Bf Données de base trav.'!P48)</f>
        <v>0</v>
      </c>
      <c r="AN52" s="115">
        <f>IF('1043Bf Données de base trav.'!Y48&gt;0,AD52,0)</f>
        <v>0</v>
      </c>
      <c r="AO52" s="116">
        <f>IF('1043Bf Données de base trav.'!Y48&gt;0,'1043Bf Données de base trav.'!T48,0)</f>
        <v>0</v>
      </c>
      <c r="AP52" s="112" t="str">
        <f t="shared" si="39"/>
        <v/>
      </c>
      <c r="AQ52" s="112">
        <f>'1043Bf Données de base trav.'!P48</f>
        <v>0</v>
      </c>
      <c r="AR52" s="112">
        <f t="shared" si="31"/>
        <v>0</v>
      </c>
    </row>
    <row r="53" spans="1:44" s="39" customFormat="1" ht="16.95" customHeight="1">
      <c r="A53" s="121" t="str">
        <f>IF('1043Bf Données de base trav.'!A49="","",'1043Bf Données de base trav.'!A49)</f>
        <v/>
      </c>
      <c r="B53" s="122" t="str">
        <f>IF('1043Bf Données de base trav.'!B49="","",'1043Bf Données de base trav.'!B49)</f>
        <v/>
      </c>
      <c r="C53" s="118" t="str">
        <f>IF('1043Bf Données de base trav.'!C49="","",'1043Bf Données de base trav.'!C49)</f>
        <v/>
      </c>
      <c r="D53" s="304" t="str">
        <f>IF(ISERROR('1043Bf Données de base trav.'!AJ49),"",'1043Bf Données de base trav.'!AJ49)</f>
        <v/>
      </c>
      <c r="E53" s="305" t="str">
        <f>IF('1043Bf Données de base trav.'!N49="","",'1043Bf Données de base trav.'!N49)</f>
        <v/>
      </c>
      <c r="F53" s="306" t="str">
        <f>IF('1043Bf Données de base trav.'!O49="","",'1043Bf Données de base trav.'!O49)</f>
        <v/>
      </c>
      <c r="G53" s="307" t="str">
        <f>IF('1043Bf Données de base trav.'!P49="","",'1043Bf Données de base trav.'!P49)</f>
        <v/>
      </c>
      <c r="H53" s="308" t="str">
        <f>IF('1043Bf Données de base trav.'!Q49="","",'1043Bf Données de base trav.'!Q49)</f>
        <v/>
      </c>
      <c r="I53" s="309" t="str">
        <f>IF('1043Bf Données de base trav.'!R49="","",'1043Bf Données de base trav.'!R49)</f>
        <v/>
      </c>
      <c r="J53" s="310" t="str">
        <f t="shared" si="11"/>
        <v/>
      </c>
      <c r="K53" s="311" t="str">
        <f>IF('1043Bf Données de base trav.'!S49="","",'1043Bf Données de base trav.'!S49)</f>
        <v/>
      </c>
      <c r="L53" s="312" t="str">
        <f t="shared" si="24"/>
        <v/>
      </c>
      <c r="M53" s="313" t="str">
        <f t="shared" si="25"/>
        <v/>
      </c>
      <c r="N53" s="314" t="str">
        <f t="shared" si="26"/>
        <v/>
      </c>
      <c r="O53" s="315" t="str">
        <f t="shared" si="12"/>
        <v/>
      </c>
      <c r="P53" s="316" t="str">
        <f t="shared" si="27"/>
        <v/>
      </c>
      <c r="Q53" s="312" t="str">
        <f t="shared" si="28"/>
        <v/>
      </c>
      <c r="R53" s="306" t="str">
        <f>IF(Q53="","",MAX((M53-AH53)*'1043Af Demande'!$B$31,0))</f>
        <v/>
      </c>
      <c r="S53" s="317" t="str">
        <f t="shared" si="13"/>
        <v/>
      </c>
      <c r="T53" s="107"/>
      <c r="U53" s="108" t="str">
        <f t="shared" si="32"/>
        <v/>
      </c>
      <c r="V53" s="109" t="str">
        <f>'1043Bf Données de base trav.'!M49</f>
        <v/>
      </c>
      <c r="W53" s="110" t="str">
        <f>IF(A53="","",'1043Bf Données de base trav.'!Q49-'1043Bf Données de base trav.'!R49)</f>
        <v/>
      </c>
      <c r="X53" s="110" t="str">
        <f>IF(OR($C53="",E53="",F53="",G53="",K53="",'1043Cf CA saisonniers'!$D$25&lt;&gt;"Droit accordé"),"",E53-(F53+G53+W53+K53))</f>
        <v/>
      </c>
      <c r="Y53" s="111" t="str">
        <f t="shared" si="29"/>
        <v/>
      </c>
      <c r="Z53" s="111" t="str">
        <f t="shared" si="33"/>
        <v/>
      </c>
      <c r="AA53" s="111" t="str">
        <f t="shared" si="34"/>
        <v/>
      </c>
      <c r="AB53" s="112" t="str">
        <f t="shared" si="30"/>
        <v/>
      </c>
      <c r="AC53" s="112" t="str">
        <f t="shared" si="15"/>
        <v/>
      </c>
      <c r="AD53" s="112" t="str">
        <f t="shared" si="35"/>
        <v/>
      </c>
      <c r="AE53" s="112" t="str">
        <f t="shared" si="36"/>
        <v/>
      </c>
      <c r="AF53" s="112" t="str">
        <f t="shared" si="16"/>
        <v/>
      </c>
      <c r="AG53" s="112" t="str">
        <f>IF(OR($C53="",L53="",M53=""),"",MAX(N53+'1043Bf Données de base trav.'!T49-M53,0))</f>
        <v/>
      </c>
      <c r="AH53" s="112">
        <f>'1043Bf Données de base trav.'!T49</f>
        <v>0</v>
      </c>
      <c r="AI53" s="112" t="str">
        <f t="shared" si="17"/>
        <v/>
      </c>
      <c r="AJ53" s="113">
        <f t="shared" si="37"/>
        <v>0</v>
      </c>
      <c r="AK53" s="114">
        <f t="shared" si="18"/>
        <v>0</v>
      </c>
      <c r="AL53" s="112">
        <f t="shared" si="38"/>
        <v>0</v>
      </c>
      <c r="AM53" s="112">
        <f>IF(E53="",0,'1043Bf Données de base trav.'!P49)</f>
        <v>0</v>
      </c>
      <c r="AN53" s="115">
        <f>IF('1043Bf Données de base trav.'!Y49&gt;0,AD53,0)</f>
        <v>0</v>
      </c>
      <c r="AO53" s="116">
        <f>IF('1043Bf Données de base trav.'!Y49&gt;0,'1043Bf Données de base trav.'!T49,0)</f>
        <v>0</v>
      </c>
      <c r="AP53" s="112" t="str">
        <f t="shared" si="39"/>
        <v/>
      </c>
      <c r="AQ53" s="112">
        <f>'1043Bf Données de base trav.'!P49</f>
        <v>0</v>
      </c>
      <c r="AR53" s="112">
        <f t="shared" si="31"/>
        <v>0</v>
      </c>
    </row>
    <row r="54" spans="1:44" s="39" customFormat="1" ht="16.95" customHeight="1">
      <c r="A54" s="121" t="str">
        <f>IF('1043Bf Données de base trav.'!A50="","",'1043Bf Données de base trav.'!A50)</f>
        <v/>
      </c>
      <c r="B54" s="122" t="str">
        <f>IF('1043Bf Données de base trav.'!B50="","",'1043Bf Données de base trav.'!B50)</f>
        <v/>
      </c>
      <c r="C54" s="118" t="str">
        <f>IF('1043Bf Données de base trav.'!C50="","",'1043Bf Données de base trav.'!C50)</f>
        <v/>
      </c>
      <c r="D54" s="304" t="str">
        <f>IF(ISERROR('1043Bf Données de base trav.'!AJ50),"",'1043Bf Données de base trav.'!AJ50)</f>
        <v/>
      </c>
      <c r="E54" s="305" t="str">
        <f>IF('1043Bf Données de base trav.'!N50="","",'1043Bf Données de base trav.'!N50)</f>
        <v/>
      </c>
      <c r="F54" s="306" t="str">
        <f>IF('1043Bf Données de base trav.'!O50="","",'1043Bf Données de base trav.'!O50)</f>
        <v/>
      </c>
      <c r="G54" s="307" t="str">
        <f>IF('1043Bf Données de base trav.'!P50="","",'1043Bf Données de base trav.'!P50)</f>
        <v/>
      </c>
      <c r="H54" s="308" t="str">
        <f>IF('1043Bf Données de base trav.'!Q50="","",'1043Bf Données de base trav.'!Q50)</f>
        <v/>
      </c>
      <c r="I54" s="309" t="str">
        <f>IF('1043Bf Données de base trav.'!R50="","",'1043Bf Données de base trav.'!R50)</f>
        <v/>
      </c>
      <c r="J54" s="310" t="str">
        <f t="shared" si="11"/>
        <v/>
      </c>
      <c r="K54" s="311" t="str">
        <f>IF('1043Bf Données de base trav.'!S50="","",'1043Bf Données de base trav.'!S50)</f>
        <v/>
      </c>
      <c r="L54" s="312" t="str">
        <f t="shared" si="24"/>
        <v/>
      </c>
      <c r="M54" s="313" t="str">
        <f t="shared" si="25"/>
        <v/>
      </c>
      <c r="N54" s="314" t="str">
        <f t="shared" si="26"/>
        <v/>
      </c>
      <c r="O54" s="315" t="str">
        <f t="shared" si="12"/>
        <v/>
      </c>
      <c r="P54" s="316" t="str">
        <f t="shared" si="27"/>
        <v/>
      </c>
      <c r="Q54" s="312" t="str">
        <f t="shared" si="28"/>
        <v/>
      </c>
      <c r="R54" s="306" t="str">
        <f>IF(Q54="","",MAX((M54-AH54)*'1043Af Demande'!$B$31,0))</f>
        <v/>
      </c>
      <c r="S54" s="317" t="str">
        <f t="shared" si="13"/>
        <v/>
      </c>
      <c r="T54" s="107"/>
      <c r="U54" s="108" t="str">
        <f t="shared" si="32"/>
        <v/>
      </c>
      <c r="V54" s="109" t="str">
        <f>'1043Bf Données de base trav.'!M50</f>
        <v/>
      </c>
      <c r="W54" s="110" t="str">
        <f>IF(A54="","",'1043Bf Données de base trav.'!Q50-'1043Bf Données de base trav.'!R50)</f>
        <v/>
      </c>
      <c r="X54" s="110" t="str">
        <f>IF(OR($C54="",E54="",F54="",G54="",K54="",'1043Cf CA saisonniers'!$D$25&lt;&gt;"Droit accordé"),"",E54-(F54+G54+W54+K54))</f>
        <v/>
      </c>
      <c r="Y54" s="111" t="str">
        <f t="shared" si="29"/>
        <v/>
      </c>
      <c r="Z54" s="111" t="str">
        <f t="shared" si="33"/>
        <v/>
      </c>
      <c r="AA54" s="111" t="str">
        <f t="shared" si="34"/>
        <v/>
      </c>
      <c r="AB54" s="112" t="str">
        <f t="shared" si="30"/>
        <v/>
      </c>
      <c r="AC54" s="112" t="str">
        <f t="shared" si="15"/>
        <v/>
      </c>
      <c r="AD54" s="112" t="str">
        <f t="shared" si="35"/>
        <v/>
      </c>
      <c r="AE54" s="112" t="str">
        <f t="shared" si="36"/>
        <v/>
      </c>
      <c r="AF54" s="112" t="str">
        <f t="shared" si="16"/>
        <v/>
      </c>
      <c r="AG54" s="112" t="str">
        <f>IF(OR($C54="",L54="",M54=""),"",MAX(N54+'1043Bf Données de base trav.'!T50-M54,0))</f>
        <v/>
      </c>
      <c r="AH54" s="112">
        <f>'1043Bf Données de base trav.'!T50</f>
        <v>0</v>
      </c>
      <c r="AI54" s="112" t="str">
        <f t="shared" si="17"/>
        <v/>
      </c>
      <c r="AJ54" s="113">
        <f t="shared" si="37"/>
        <v>0</v>
      </c>
      <c r="AK54" s="114">
        <f t="shared" si="18"/>
        <v>0</v>
      </c>
      <c r="AL54" s="112">
        <f t="shared" si="38"/>
        <v>0</v>
      </c>
      <c r="AM54" s="112">
        <f>IF(E54="",0,'1043Bf Données de base trav.'!P50)</f>
        <v>0</v>
      </c>
      <c r="AN54" s="115">
        <f>IF('1043Bf Données de base trav.'!Y50&gt;0,AD54,0)</f>
        <v>0</v>
      </c>
      <c r="AO54" s="116">
        <f>IF('1043Bf Données de base trav.'!Y50&gt;0,'1043Bf Données de base trav.'!T50,0)</f>
        <v>0</v>
      </c>
      <c r="AP54" s="112" t="str">
        <f t="shared" si="39"/>
        <v/>
      </c>
      <c r="AQ54" s="112">
        <f>'1043Bf Données de base trav.'!P50</f>
        <v>0</v>
      </c>
      <c r="AR54" s="112">
        <f t="shared" si="31"/>
        <v>0</v>
      </c>
    </row>
    <row r="55" spans="1:44" s="39" customFormat="1" ht="16.95" customHeight="1">
      <c r="A55" s="121" t="str">
        <f>IF('1043Bf Données de base trav.'!A51="","",'1043Bf Données de base trav.'!A51)</f>
        <v/>
      </c>
      <c r="B55" s="122" t="str">
        <f>IF('1043Bf Données de base trav.'!B51="","",'1043Bf Données de base trav.'!B51)</f>
        <v/>
      </c>
      <c r="C55" s="118" t="str">
        <f>IF('1043Bf Données de base trav.'!C51="","",'1043Bf Données de base trav.'!C51)</f>
        <v/>
      </c>
      <c r="D55" s="304" t="str">
        <f>IF(ISERROR('1043Bf Données de base trav.'!AJ51),"",'1043Bf Données de base trav.'!AJ51)</f>
        <v/>
      </c>
      <c r="E55" s="305" t="str">
        <f>IF('1043Bf Données de base trav.'!N51="","",'1043Bf Données de base trav.'!N51)</f>
        <v/>
      </c>
      <c r="F55" s="306" t="str">
        <f>IF('1043Bf Données de base trav.'!O51="","",'1043Bf Données de base trav.'!O51)</f>
        <v/>
      </c>
      <c r="G55" s="307" t="str">
        <f>IF('1043Bf Données de base trav.'!P51="","",'1043Bf Données de base trav.'!P51)</f>
        <v/>
      </c>
      <c r="H55" s="308" t="str">
        <f>IF('1043Bf Données de base trav.'!Q51="","",'1043Bf Données de base trav.'!Q51)</f>
        <v/>
      </c>
      <c r="I55" s="309" t="str">
        <f>IF('1043Bf Données de base trav.'!R51="","",'1043Bf Données de base trav.'!R51)</f>
        <v/>
      </c>
      <c r="J55" s="310" t="str">
        <f t="shared" si="11"/>
        <v/>
      </c>
      <c r="K55" s="311" t="str">
        <f>IF('1043Bf Données de base trav.'!S51="","",'1043Bf Données de base trav.'!S51)</f>
        <v/>
      </c>
      <c r="L55" s="312" t="str">
        <f t="shared" si="24"/>
        <v/>
      </c>
      <c r="M55" s="313" t="str">
        <f t="shared" si="25"/>
        <v/>
      </c>
      <c r="N55" s="314" t="str">
        <f t="shared" si="26"/>
        <v/>
      </c>
      <c r="O55" s="315" t="str">
        <f t="shared" si="12"/>
        <v/>
      </c>
      <c r="P55" s="316" t="str">
        <f t="shared" si="27"/>
        <v/>
      </c>
      <c r="Q55" s="312" t="str">
        <f t="shared" si="28"/>
        <v/>
      </c>
      <c r="R55" s="306" t="str">
        <f>IF(Q55="","",MAX((M55-AH55)*'1043Af Demande'!$B$31,0))</f>
        <v/>
      </c>
      <c r="S55" s="317" t="str">
        <f t="shared" si="13"/>
        <v/>
      </c>
      <c r="T55" s="107"/>
      <c r="U55" s="108" t="str">
        <f t="shared" si="32"/>
        <v/>
      </c>
      <c r="V55" s="109" t="str">
        <f>'1043Bf Données de base trav.'!M51</f>
        <v/>
      </c>
      <c r="W55" s="110" t="str">
        <f>IF(A55="","",'1043Bf Données de base trav.'!Q51-'1043Bf Données de base trav.'!R51)</f>
        <v/>
      </c>
      <c r="X55" s="110" t="str">
        <f>IF(OR($C55="",E55="",F55="",G55="",K55="",'1043Cf CA saisonniers'!$D$25&lt;&gt;"Droit accordé"),"",E55-(F55+G55+W55+K55))</f>
        <v/>
      </c>
      <c r="Y55" s="111" t="str">
        <f t="shared" si="29"/>
        <v/>
      </c>
      <c r="Z55" s="111" t="str">
        <f t="shared" si="33"/>
        <v/>
      </c>
      <c r="AA55" s="111" t="str">
        <f t="shared" si="34"/>
        <v/>
      </c>
      <c r="AB55" s="112" t="str">
        <f t="shared" si="30"/>
        <v/>
      </c>
      <c r="AC55" s="112" t="str">
        <f t="shared" si="15"/>
        <v/>
      </c>
      <c r="AD55" s="112" t="str">
        <f t="shared" si="35"/>
        <v/>
      </c>
      <c r="AE55" s="112" t="str">
        <f t="shared" si="36"/>
        <v/>
      </c>
      <c r="AF55" s="112" t="str">
        <f t="shared" si="16"/>
        <v/>
      </c>
      <c r="AG55" s="112" t="str">
        <f>IF(OR($C55="",L55="",M55=""),"",MAX(N55+'1043Bf Données de base trav.'!T51-M55,0))</f>
        <v/>
      </c>
      <c r="AH55" s="112">
        <f>'1043Bf Données de base trav.'!T51</f>
        <v>0</v>
      </c>
      <c r="AI55" s="112" t="str">
        <f t="shared" si="17"/>
        <v/>
      </c>
      <c r="AJ55" s="113">
        <f t="shared" si="37"/>
        <v>0</v>
      </c>
      <c r="AK55" s="114">
        <f t="shared" si="18"/>
        <v>0</v>
      </c>
      <c r="AL55" s="112">
        <f t="shared" si="38"/>
        <v>0</v>
      </c>
      <c r="AM55" s="112">
        <f>IF(E55="",0,'1043Bf Données de base trav.'!P51)</f>
        <v>0</v>
      </c>
      <c r="AN55" s="115">
        <f>IF('1043Bf Données de base trav.'!Y51&gt;0,AD55,0)</f>
        <v>0</v>
      </c>
      <c r="AO55" s="116">
        <f>IF('1043Bf Données de base trav.'!Y51&gt;0,'1043Bf Données de base trav.'!T51,0)</f>
        <v>0</v>
      </c>
      <c r="AP55" s="112" t="str">
        <f t="shared" si="39"/>
        <v/>
      </c>
      <c r="AQ55" s="112">
        <f>'1043Bf Données de base trav.'!P51</f>
        <v>0</v>
      </c>
      <c r="AR55" s="112">
        <f t="shared" si="31"/>
        <v>0</v>
      </c>
    </row>
    <row r="56" spans="1:44" s="39" customFormat="1" ht="16.95" customHeight="1">
      <c r="A56" s="121" t="str">
        <f>IF('1043Bf Données de base trav.'!A52="","",'1043Bf Données de base trav.'!A52)</f>
        <v/>
      </c>
      <c r="B56" s="122" t="str">
        <f>IF('1043Bf Données de base trav.'!B52="","",'1043Bf Données de base trav.'!B52)</f>
        <v/>
      </c>
      <c r="C56" s="118" t="str">
        <f>IF('1043Bf Données de base trav.'!C52="","",'1043Bf Données de base trav.'!C52)</f>
        <v/>
      </c>
      <c r="D56" s="304" t="str">
        <f>IF(ISERROR('1043Bf Données de base trav.'!AJ52),"",'1043Bf Données de base trav.'!AJ52)</f>
        <v/>
      </c>
      <c r="E56" s="305" t="str">
        <f>IF('1043Bf Données de base trav.'!N52="","",'1043Bf Données de base trav.'!N52)</f>
        <v/>
      </c>
      <c r="F56" s="306" t="str">
        <f>IF('1043Bf Données de base trav.'!O52="","",'1043Bf Données de base trav.'!O52)</f>
        <v/>
      </c>
      <c r="G56" s="307" t="str">
        <f>IF('1043Bf Données de base trav.'!P52="","",'1043Bf Données de base trav.'!P52)</f>
        <v/>
      </c>
      <c r="H56" s="308" t="str">
        <f>IF('1043Bf Données de base trav.'!Q52="","",'1043Bf Données de base trav.'!Q52)</f>
        <v/>
      </c>
      <c r="I56" s="309" t="str">
        <f>IF('1043Bf Données de base trav.'!R52="","",'1043Bf Données de base trav.'!R52)</f>
        <v/>
      </c>
      <c r="J56" s="310" t="str">
        <f t="shared" si="11"/>
        <v/>
      </c>
      <c r="K56" s="311" t="str">
        <f>IF('1043Bf Données de base trav.'!S52="","",'1043Bf Données de base trav.'!S52)</f>
        <v/>
      </c>
      <c r="L56" s="312" t="str">
        <f t="shared" si="24"/>
        <v/>
      </c>
      <c r="M56" s="313" t="str">
        <f t="shared" si="25"/>
        <v/>
      </c>
      <c r="N56" s="314" t="str">
        <f t="shared" si="26"/>
        <v/>
      </c>
      <c r="O56" s="315" t="str">
        <f t="shared" si="12"/>
        <v/>
      </c>
      <c r="P56" s="316" t="str">
        <f t="shared" si="27"/>
        <v/>
      </c>
      <c r="Q56" s="312" t="str">
        <f t="shared" si="28"/>
        <v/>
      </c>
      <c r="R56" s="306" t="str">
        <f>IF(Q56="","",MAX((M56-AH56)*'1043Af Demande'!$B$31,0))</f>
        <v/>
      </c>
      <c r="S56" s="317" t="str">
        <f t="shared" si="13"/>
        <v/>
      </c>
      <c r="T56" s="107"/>
      <c r="U56" s="108" t="str">
        <f t="shared" si="32"/>
        <v/>
      </c>
      <c r="V56" s="109" t="str">
        <f>'1043Bf Données de base trav.'!M52</f>
        <v/>
      </c>
      <c r="W56" s="110" t="str">
        <f>IF(A56="","",'1043Bf Données de base trav.'!Q52-'1043Bf Données de base trav.'!R52)</f>
        <v/>
      </c>
      <c r="X56" s="110" t="str">
        <f>IF(OR($C56="",E56="",F56="",G56="",K56="",'1043Cf CA saisonniers'!$D$25&lt;&gt;"Droit accordé"),"",E56-(F56+G56+W56+K56))</f>
        <v/>
      </c>
      <c r="Y56" s="111" t="str">
        <f t="shared" si="29"/>
        <v/>
      </c>
      <c r="Z56" s="111" t="str">
        <f t="shared" si="33"/>
        <v/>
      </c>
      <c r="AA56" s="111" t="str">
        <f t="shared" si="34"/>
        <v/>
      </c>
      <c r="AB56" s="112" t="str">
        <f t="shared" si="30"/>
        <v/>
      </c>
      <c r="AC56" s="112" t="str">
        <f t="shared" si="15"/>
        <v/>
      </c>
      <c r="AD56" s="112" t="str">
        <f t="shared" si="35"/>
        <v/>
      </c>
      <c r="AE56" s="112" t="str">
        <f t="shared" si="36"/>
        <v/>
      </c>
      <c r="AF56" s="112" t="str">
        <f t="shared" si="16"/>
        <v/>
      </c>
      <c r="AG56" s="112" t="str">
        <f>IF(OR($C56="",L56="",M56=""),"",MAX(N56+'1043Bf Données de base trav.'!T52-M56,0))</f>
        <v/>
      </c>
      <c r="AH56" s="112">
        <f>'1043Bf Données de base trav.'!T52</f>
        <v>0</v>
      </c>
      <c r="AI56" s="112" t="str">
        <f t="shared" si="17"/>
        <v/>
      </c>
      <c r="AJ56" s="113">
        <f t="shared" si="37"/>
        <v>0</v>
      </c>
      <c r="AK56" s="114">
        <f t="shared" si="18"/>
        <v>0</v>
      </c>
      <c r="AL56" s="112">
        <f t="shared" si="38"/>
        <v>0</v>
      </c>
      <c r="AM56" s="112">
        <f>IF(E56="",0,'1043Bf Données de base trav.'!P52)</f>
        <v>0</v>
      </c>
      <c r="AN56" s="115">
        <f>IF('1043Bf Données de base trav.'!Y52&gt;0,AD56,0)</f>
        <v>0</v>
      </c>
      <c r="AO56" s="116">
        <f>IF('1043Bf Données de base trav.'!Y52&gt;0,'1043Bf Données de base trav.'!T52,0)</f>
        <v>0</v>
      </c>
      <c r="AP56" s="112" t="str">
        <f t="shared" si="39"/>
        <v/>
      </c>
      <c r="AQ56" s="112">
        <f>'1043Bf Données de base trav.'!P52</f>
        <v>0</v>
      </c>
      <c r="AR56" s="112">
        <f t="shared" si="31"/>
        <v>0</v>
      </c>
    </row>
    <row r="57" spans="1:44" s="39" customFormat="1" ht="16.95" customHeight="1">
      <c r="A57" s="121" t="str">
        <f>IF('1043Bf Données de base trav.'!A53="","",'1043Bf Données de base trav.'!A53)</f>
        <v/>
      </c>
      <c r="B57" s="122" t="str">
        <f>IF('1043Bf Données de base trav.'!B53="","",'1043Bf Données de base trav.'!B53)</f>
        <v/>
      </c>
      <c r="C57" s="118" t="str">
        <f>IF('1043Bf Données de base trav.'!C53="","",'1043Bf Données de base trav.'!C53)</f>
        <v/>
      </c>
      <c r="D57" s="304" t="str">
        <f>IF(ISERROR('1043Bf Données de base trav.'!AJ53),"",'1043Bf Données de base trav.'!AJ53)</f>
        <v/>
      </c>
      <c r="E57" s="305" t="str">
        <f>IF('1043Bf Données de base trav.'!N53="","",'1043Bf Données de base trav.'!N53)</f>
        <v/>
      </c>
      <c r="F57" s="306" t="str">
        <f>IF('1043Bf Données de base trav.'!O53="","",'1043Bf Données de base trav.'!O53)</f>
        <v/>
      </c>
      <c r="G57" s="307" t="str">
        <f>IF('1043Bf Données de base trav.'!P53="","",'1043Bf Données de base trav.'!P53)</f>
        <v/>
      </c>
      <c r="H57" s="308" t="str">
        <f>IF('1043Bf Données de base trav.'!Q53="","",'1043Bf Données de base trav.'!Q53)</f>
        <v/>
      </c>
      <c r="I57" s="309" t="str">
        <f>IF('1043Bf Données de base trav.'!R53="","",'1043Bf Données de base trav.'!R53)</f>
        <v/>
      </c>
      <c r="J57" s="310" t="str">
        <f t="shared" si="11"/>
        <v/>
      </c>
      <c r="K57" s="311" t="str">
        <f>IF('1043Bf Données de base trav.'!S53="","",'1043Bf Données de base trav.'!S53)</f>
        <v/>
      </c>
      <c r="L57" s="312" t="str">
        <f t="shared" si="24"/>
        <v/>
      </c>
      <c r="M57" s="313" t="str">
        <f t="shared" si="25"/>
        <v/>
      </c>
      <c r="N57" s="314" t="str">
        <f t="shared" si="26"/>
        <v/>
      </c>
      <c r="O57" s="315" t="str">
        <f t="shared" si="12"/>
        <v/>
      </c>
      <c r="P57" s="316" t="str">
        <f t="shared" si="27"/>
        <v/>
      </c>
      <c r="Q57" s="312" t="str">
        <f t="shared" si="28"/>
        <v/>
      </c>
      <c r="R57" s="306" t="str">
        <f>IF(Q57="","",MAX((M57-AH57)*'1043Af Demande'!$B$31,0))</f>
        <v/>
      </c>
      <c r="S57" s="317" t="str">
        <f t="shared" si="13"/>
        <v/>
      </c>
      <c r="T57" s="107"/>
      <c r="U57" s="108" t="str">
        <f t="shared" si="32"/>
        <v/>
      </c>
      <c r="V57" s="109" t="str">
        <f>'1043Bf Données de base trav.'!M53</f>
        <v/>
      </c>
      <c r="W57" s="110" t="str">
        <f>IF(A57="","",'1043Bf Données de base trav.'!Q53-'1043Bf Données de base trav.'!R53)</f>
        <v/>
      </c>
      <c r="X57" s="110" t="str">
        <f>IF(OR($C57="",E57="",F57="",G57="",K57="",'1043Cf CA saisonniers'!$D$25&lt;&gt;"Droit accordé"),"",E57-(F57+G57+W57+K57))</f>
        <v/>
      </c>
      <c r="Y57" s="111" t="str">
        <f t="shared" si="29"/>
        <v/>
      </c>
      <c r="Z57" s="111" t="str">
        <f t="shared" si="33"/>
        <v/>
      </c>
      <c r="AA57" s="111" t="str">
        <f t="shared" si="34"/>
        <v/>
      </c>
      <c r="AB57" s="112" t="str">
        <f t="shared" si="30"/>
        <v/>
      </c>
      <c r="AC57" s="112" t="str">
        <f t="shared" si="15"/>
        <v/>
      </c>
      <c r="AD57" s="112" t="str">
        <f t="shared" si="35"/>
        <v/>
      </c>
      <c r="AE57" s="112" t="str">
        <f t="shared" si="36"/>
        <v/>
      </c>
      <c r="AF57" s="112" t="str">
        <f t="shared" si="16"/>
        <v/>
      </c>
      <c r="AG57" s="112" t="str">
        <f>IF(OR($C57="",L57="",M57=""),"",MAX(N57+'1043Bf Données de base trav.'!T53-M57,0))</f>
        <v/>
      </c>
      <c r="AH57" s="112">
        <f>'1043Bf Données de base trav.'!T53</f>
        <v>0</v>
      </c>
      <c r="AI57" s="112" t="str">
        <f t="shared" si="17"/>
        <v/>
      </c>
      <c r="AJ57" s="113">
        <f t="shared" si="37"/>
        <v>0</v>
      </c>
      <c r="AK57" s="114">
        <f t="shared" si="18"/>
        <v>0</v>
      </c>
      <c r="AL57" s="112">
        <f t="shared" si="38"/>
        <v>0</v>
      </c>
      <c r="AM57" s="112">
        <f>IF(E57="",0,'1043Bf Données de base trav.'!P53)</f>
        <v>0</v>
      </c>
      <c r="AN57" s="115">
        <f>IF('1043Bf Données de base trav.'!Y53&gt;0,AD57,0)</f>
        <v>0</v>
      </c>
      <c r="AO57" s="116">
        <f>IF('1043Bf Données de base trav.'!Y53&gt;0,'1043Bf Données de base trav.'!T53,0)</f>
        <v>0</v>
      </c>
      <c r="AP57" s="112" t="str">
        <f t="shared" si="39"/>
        <v/>
      </c>
      <c r="AQ57" s="112">
        <f>'1043Bf Données de base trav.'!P53</f>
        <v>0</v>
      </c>
      <c r="AR57" s="112">
        <f t="shared" si="31"/>
        <v>0</v>
      </c>
    </row>
    <row r="58" spans="1:44" s="39" customFormat="1" ht="16.95" customHeight="1">
      <c r="A58" s="121" t="str">
        <f>IF('1043Bf Données de base trav.'!A54="","",'1043Bf Données de base trav.'!A54)</f>
        <v/>
      </c>
      <c r="B58" s="122" t="str">
        <f>IF('1043Bf Données de base trav.'!B54="","",'1043Bf Données de base trav.'!B54)</f>
        <v/>
      </c>
      <c r="C58" s="118" t="str">
        <f>IF('1043Bf Données de base trav.'!C54="","",'1043Bf Données de base trav.'!C54)</f>
        <v/>
      </c>
      <c r="D58" s="304" t="str">
        <f>IF(ISERROR('1043Bf Données de base trav.'!AJ54),"",'1043Bf Données de base trav.'!AJ54)</f>
        <v/>
      </c>
      <c r="E58" s="305" t="str">
        <f>IF('1043Bf Données de base trav.'!N54="","",'1043Bf Données de base trav.'!N54)</f>
        <v/>
      </c>
      <c r="F58" s="306" t="str">
        <f>IF('1043Bf Données de base trav.'!O54="","",'1043Bf Données de base trav.'!O54)</f>
        <v/>
      </c>
      <c r="G58" s="307" t="str">
        <f>IF('1043Bf Données de base trav.'!P54="","",'1043Bf Données de base trav.'!P54)</f>
        <v/>
      </c>
      <c r="H58" s="308" t="str">
        <f>IF('1043Bf Données de base trav.'!Q54="","",'1043Bf Données de base trav.'!Q54)</f>
        <v/>
      </c>
      <c r="I58" s="309" t="str">
        <f>IF('1043Bf Données de base trav.'!R54="","",'1043Bf Données de base trav.'!R54)</f>
        <v/>
      </c>
      <c r="J58" s="310" t="str">
        <f t="shared" si="11"/>
        <v/>
      </c>
      <c r="K58" s="311" t="str">
        <f>IF('1043Bf Données de base trav.'!S54="","",'1043Bf Données de base trav.'!S54)</f>
        <v/>
      </c>
      <c r="L58" s="312" t="str">
        <f t="shared" si="24"/>
        <v/>
      </c>
      <c r="M58" s="313" t="str">
        <f t="shared" si="25"/>
        <v/>
      </c>
      <c r="N58" s="314" t="str">
        <f t="shared" si="26"/>
        <v/>
      </c>
      <c r="O58" s="315" t="str">
        <f t="shared" si="12"/>
        <v/>
      </c>
      <c r="P58" s="316" t="str">
        <f t="shared" si="27"/>
        <v/>
      </c>
      <c r="Q58" s="312" t="str">
        <f t="shared" si="28"/>
        <v/>
      </c>
      <c r="R58" s="306" t="str">
        <f>IF(Q58="","",MAX((M58-AH58)*'1043Af Demande'!$B$31,0))</f>
        <v/>
      </c>
      <c r="S58" s="317" t="str">
        <f t="shared" si="13"/>
        <v/>
      </c>
      <c r="T58" s="107"/>
      <c r="U58" s="108" t="str">
        <f t="shared" si="32"/>
        <v/>
      </c>
      <c r="V58" s="109" t="str">
        <f>'1043Bf Données de base trav.'!M54</f>
        <v/>
      </c>
      <c r="W58" s="110" t="str">
        <f>IF(A58="","",'1043Bf Données de base trav.'!Q54-'1043Bf Données de base trav.'!R54)</f>
        <v/>
      </c>
      <c r="X58" s="110" t="str">
        <f>IF(OR($C58="",E58="",F58="",G58="",K58="",'1043Cf CA saisonniers'!$D$25&lt;&gt;"Droit accordé"),"",E58-(F58+G58+W58+K58))</f>
        <v/>
      </c>
      <c r="Y58" s="111" t="str">
        <f t="shared" si="29"/>
        <v/>
      </c>
      <c r="Z58" s="111" t="str">
        <f t="shared" si="33"/>
        <v/>
      </c>
      <c r="AA58" s="111" t="str">
        <f t="shared" si="34"/>
        <v/>
      </c>
      <c r="AB58" s="112" t="str">
        <f t="shared" si="30"/>
        <v/>
      </c>
      <c r="AC58" s="112" t="str">
        <f t="shared" si="15"/>
        <v/>
      </c>
      <c r="AD58" s="112" t="str">
        <f t="shared" si="35"/>
        <v/>
      </c>
      <c r="AE58" s="112" t="str">
        <f t="shared" si="36"/>
        <v/>
      </c>
      <c r="AF58" s="112" t="str">
        <f t="shared" si="16"/>
        <v/>
      </c>
      <c r="AG58" s="112" t="str">
        <f>IF(OR($C58="",L58="",M58=""),"",MAX(N58+'1043Bf Données de base trav.'!T54-M58,0))</f>
        <v/>
      </c>
      <c r="AH58" s="112">
        <f>'1043Bf Données de base trav.'!T54</f>
        <v>0</v>
      </c>
      <c r="AI58" s="112" t="str">
        <f t="shared" si="17"/>
        <v/>
      </c>
      <c r="AJ58" s="113">
        <f t="shared" si="37"/>
        <v>0</v>
      </c>
      <c r="AK58" s="114">
        <f t="shared" si="18"/>
        <v>0</v>
      </c>
      <c r="AL58" s="112">
        <f t="shared" si="38"/>
        <v>0</v>
      </c>
      <c r="AM58" s="112">
        <f>IF(E58="",0,'1043Bf Données de base trav.'!P54)</f>
        <v>0</v>
      </c>
      <c r="AN58" s="115">
        <f>IF('1043Bf Données de base trav.'!Y54&gt;0,AD58,0)</f>
        <v>0</v>
      </c>
      <c r="AO58" s="116">
        <f>IF('1043Bf Données de base trav.'!Y54&gt;0,'1043Bf Données de base trav.'!T54,0)</f>
        <v>0</v>
      </c>
      <c r="AP58" s="112" t="str">
        <f t="shared" si="39"/>
        <v/>
      </c>
      <c r="AQ58" s="112">
        <f>'1043Bf Données de base trav.'!P54</f>
        <v>0</v>
      </c>
      <c r="AR58" s="112">
        <f t="shared" si="31"/>
        <v>0</v>
      </c>
    </row>
    <row r="59" spans="1:44" s="39" customFormat="1" ht="16.95" customHeight="1">
      <c r="A59" s="121" t="str">
        <f>IF('1043Bf Données de base trav.'!A55="","",'1043Bf Données de base trav.'!A55)</f>
        <v/>
      </c>
      <c r="B59" s="122" t="str">
        <f>IF('1043Bf Données de base trav.'!B55="","",'1043Bf Données de base trav.'!B55)</f>
        <v/>
      </c>
      <c r="C59" s="118" t="str">
        <f>IF('1043Bf Données de base trav.'!C55="","",'1043Bf Données de base trav.'!C55)</f>
        <v/>
      </c>
      <c r="D59" s="304" t="str">
        <f>IF(ISERROR('1043Bf Données de base trav.'!AJ55),"",'1043Bf Données de base trav.'!AJ55)</f>
        <v/>
      </c>
      <c r="E59" s="305" t="str">
        <f>IF('1043Bf Données de base trav.'!N55="","",'1043Bf Données de base trav.'!N55)</f>
        <v/>
      </c>
      <c r="F59" s="306" t="str">
        <f>IF('1043Bf Données de base trav.'!O55="","",'1043Bf Données de base trav.'!O55)</f>
        <v/>
      </c>
      <c r="G59" s="307" t="str">
        <f>IF('1043Bf Données de base trav.'!P55="","",'1043Bf Données de base trav.'!P55)</f>
        <v/>
      </c>
      <c r="H59" s="308" t="str">
        <f>IF('1043Bf Données de base trav.'!Q55="","",'1043Bf Données de base trav.'!Q55)</f>
        <v/>
      </c>
      <c r="I59" s="309" t="str">
        <f>IF('1043Bf Données de base trav.'!R55="","",'1043Bf Données de base trav.'!R55)</f>
        <v/>
      </c>
      <c r="J59" s="310" t="str">
        <f t="shared" si="11"/>
        <v/>
      </c>
      <c r="K59" s="311" t="str">
        <f>IF('1043Bf Données de base trav.'!S55="","",'1043Bf Données de base trav.'!S55)</f>
        <v/>
      </c>
      <c r="L59" s="312" t="str">
        <f t="shared" si="24"/>
        <v/>
      </c>
      <c r="M59" s="313" t="str">
        <f t="shared" si="25"/>
        <v/>
      </c>
      <c r="N59" s="314" t="str">
        <f t="shared" si="26"/>
        <v/>
      </c>
      <c r="O59" s="315" t="str">
        <f t="shared" si="12"/>
        <v/>
      </c>
      <c r="P59" s="316" t="str">
        <f t="shared" si="27"/>
        <v/>
      </c>
      <c r="Q59" s="312" t="str">
        <f t="shared" si="28"/>
        <v/>
      </c>
      <c r="R59" s="306" t="str">
        <f>IF(Q59="","",MAX((M59-AH59)*'1043Af Demande'!$B$31,0))</f>
        <v/>
      </c>
      <c r="S59" s="317" t="str">
        <f t="shared" si="13"/>
        <v/>
      </c>
      <c r="T59" s="107"/>
      <c r="U59" s="108" t="str">
        <f t="shared" si="32"/>
        <v/>
      </c>
      <c r="V59" s="109" t="str">
        <f>'1043Bf Données de base trav.'!M55</f>
        <v/>
      </c>
      <c r="W59" s="110" t="str">
        <f>IF(A59="","",'1043Bf Données de base trav.'!Q55-'1043Bf Données de base trav.'!R55)</f>
        <v/>
      </c>
      <c r="X59" s="110" t="str">
        <f>IF(OR($C59="",E59="",F59="",G59="",K59="",'1043Cf CA saisonniers'!$D$25&lt;&gt;"Droit accordé"),"",E59-(F59+G59+W59+K59))</f>
        <v/>
      </c>
      <c r="Y59" s="111" t="str">
        <f t="shared" si="29"/>
        <v/>
      </c>
      <c r="Z59" s="111" t="str">
        <f t="shared" si="33"/>
        <v/>
      </c>
      <c r="AA59" s="111" t="str">
        <f t="shared" si="34"/>
        <v/>
      </c>
      <c r="AB59" s="112" t="str">
        <f t="shared" si="30"/>
        <v/>
      </c>
      <c r="AC59" s="112" t="str">
        <f t="shared" si="15"/>
        <v/>
      </c>
      <c r="AD59" s="112" t="str">
        <f t="shared" si="35"/>
        <v/>
      </c>
      <c r="AE59" s="112" t="str">
        <f t="shared" si="36"/>
        <v/>
      </c>
      <c r="AF59" s="112" t="str">
        <f t="shared" si="16"/>
        <v/>
      </c>
      <c r="AG59" s="112" t="str">
        <f>IF(OR($C59="",L59="",M59=""),"",MAX(N59+'1043Bf Données de base trav.'!T55-M59,0))</f>
        <v/>
      </c>
      <c r="AH59" s="112">
        <f>'1043Bf Données de base trav.'!T55</f>
        <v>0</v>
      </c>
      <c r="AI59" s="112" t="str">
        <f t="shared" si="17"/>
        <v/>
      </c>
      <c r="AJ59" s="113">
        <f t="shared" si="37"/>
        <v>0</v>
      </c>
      <c r="AK59" s="114">
        <f t="shared" si="18"/>
        <v>0</v>
      </c>
      <c r="AL59" s="112">
        <f t="shared" si="38"/>
        <v>0</v>
      </c>
      <c r="AM59" s="112">
        <f>IF(E59="",0,'1043Bf Données de base trav.'!P55)</f>
        <v>0</v>
      </c>
      <c r="AN59" s="115">
        <f>IF('1043Bf Données de base trav.'!Y55&gt;0,AD59,0)</f>
        <v>0</v>
      </c>
      <c r="AO59" s="116">
        <f>IF('1043Bf Données de base trav.'!Y55&gt;0,'1043Bf Données de base trav.'!T55,0)</f>
        <v>0</v>
      </c>
      <c r="AP59" s="112" t="str">
        <f t="shared" si="39"/>
        <v/>
      </c>
      <c r="AQ59" s="112">
        <f>'1043Bf Données de base trav.'!P55</f>
        <v>0</v>
      </c>
      <c r="AR59" s="112">
        <f t="shared" si="31"/>
        <v>0</v>
      </c>
    </row>
    <row r="60" spans="1:44" s="39" customFormat="1" ht="16.95" customHeight="1">
      <c r="A60" s="121" t="str">
        <f>IF('1043Bf Données de base trav.'!A56="","",'1043Bf Données de base trav.'!A56)</f>
        <v/>
      </c>
      <c r="B60" s="122" t="str">
        <f>IF('1043Bf Données de base trav.'!B56="","",'1043Bf Données de base trav.'!B56)</f>
        <v/>
      </c>
      <c r="C60" s="118" t="str">
        <f>IF('1043Bf Données de base trav.'!C56="","",'1043Bf Données de base trav.'!C56)</f>
        <v/>
      </c>
      <c r="D60" s="304" t="str">
        <f>IF(ISERROR('1043Bf Données de base trav.'!AJ56),"",'1043Bf Données de base trav.'!AJ56)</f>
        <v/>
      </c>
      <c r="E60" s="305" t="str">
        <f>IF('1043Bf Données de base trav.'!N56="","",'1043Bf Données de base trav.'!N56)</f>
        <v/>
      </c>
      <c r="F60" s="306" t="str">
        <f>IF('1043Bf Données de base trav.'!O56="","",'1043Bf Données de base trav.'!O56)</f>
        <v/>
      </c>
      <c r="G60" s="307" t="str">
        <f>IF('1043Bf Données de base trav.'!P56="","",'1043Bf Données de base trav.'!P56)</f>
        <v/>
      </c>
      <c r="H60" s="308" t="str">
        <f>IF('1043Bf Données de base trav.'!Q56="","",'1043Bf Données de base trav.'!Q56)</f>
        <v/>
      </c>
      <c r="I60" s="309" t="str">
        <f>IF('1043Bf Données de base trav.'!R56="","",'1043Bf Données de base trav.'!R56)</f>
        <v/>
      </c>
      <c r="J60" s="310" t="str">
        <f t="shared" si="11"/>
        <v/>
      </c>
      <c r="K60" s="311" t="str">
        <f>IF('1043Bf Données de base trav.'!S56="","",'1043Bf Données de base trav.'!S56)</f>
        <v/>
      </c>
      <c r="L60" s="312" t="str">
        <f t="shared" si="24"/>
        <v/>
      </c>
      <c r="M60" s="313" t="str">
        <f t="shared" si="25"/>
        <v/>
      </c>
      <c r="N60" s="314" t="str">
        <f t="shared" si="26"/>
        <v/>
      </c>
      <c r="O60" s="315" t="str">
        <f t="shared" si="12"/>
        <v/>
      </c>
      <c r="P60" s="316" t="str">
        <f t="shared" si="27"/>
        <v/>
      </c>
      <c r="Q60" s="312" t="str">
        <f t="shared" si="28"/>
        <v/>
      </c>
      <c r="R60" s="306" t="str">
        <f>IF(Q60="","",MAX((M60-AH60)*'1043Af Demande'!$B$31,0))</f>
        <v/>
      </c>
      <c r="S60" s="317" t="str">
        <f t="shared" si="13"/>
        <v/>
      </c>
      <c r="T60" s="107"/>
      <c r="U60" s="108" t="str">
        <f t="shared" si="32"/>
        <v/>
      </c>
      <c r="V60" s="109" t="str">
        <f>'1043Bf Données de base trav.'!M56</f>
        <v/>
      </c>
      <c r="W60" s="110" t="str">
        <f>IF(A60="","",'1043Bf Données de base trav.'!Q56-'1043Bf Données de base trav.'!R56)</f>
        <v/>
      </c>
      <c r="X60" s="110" t="str">
        <f>IF(OR($C60="",E60="",F60="",G60="",K60="",'1043Cf CA saisonniers'!$D$25&lt;&gt;"Droit accordé"),"",E60-(F60+G60+W60+K60))</f>
        <v/>
      </c>
      <c r="Y60" s="111" t="str">
        <f t="shared" si="29"/>
        <v/>
      </c>
      <c r="Z60" s="111" t="str">
        <f t="shared" si="33"/>
        <v/>
      </c>
      <c r="AA60" s="111" t="str">
        <f t="shared" si="34"/>
        <v/>
      </c>
      <c r="AB60" s="112" t="str">
        <f t="shared" si="30"/>
        <v/>
      </c>
      <c r="AC60" s="112" t="str">
        <f t="shared" si="15"/>
        <v/>
      </c>
      <c r="AD60" s="112" t="str">
        <f t="shared" si="35"/>
        <v/>
      </c>
      <c r="AE60" s="112" t="str">
        <f t="shared" si="36"/>
        <v/>
      </c>
      <c r="AF60" s="112" t="str">
        <f t="shared" si="16"/>
        <v/>
      </c>
      <c r="AG60" s="112" t="str">
        <f>IF(OR($C60="",L60="",M60=""),"",MAX(N60+'1043Bf Données de base trav.'!T56-M60,0))</f>
        <v/>
      </c>
      <c r="AH60" s="112">
        <f>'1043Bf Données de base trav.'!T56</f>
        <v>0</v>
      </c>
      <c r="AI60" s="112" t="str">
        <f t="shared" si="17"/>
        <v/>
      </c>
      <c r="AJ60" s="113">
        <f t="shared" si="37"/>
        <v>0</v>
      </c>
      <c r="AK60" s="114">
        <f t="shared" si="18"/>
        <v>0</v>
      </c>
      <c r="AL60" s="112">
        <f t="shared" si="38"/>
        <v>0</v>
      </c>
      <c r="AM60" s="112">
        <f>IF(E60="",0,'1043Bf Données de base trav.'!P56)</f>
        <v>0</v>
      </c>
      <c r="AN60" s="115">
        <f>IF('1043Bf Données de base trav.'!Y56&gt;0,AD60,0)</f>
        <v>0</v>
      </c>
      <c r="AO60" s="116">
        <f>IF('1043Bf Données de base trav.'!Y56&gt;0,'1043Bf Données de base trav.'!T56,0)</f>
        <v>0</v>
      </c>
      <c r="AP60" s="112" t="str">
        <f t="shared" si="39"/>
        <v/>
      </c>
      <c r="AQ60" s="112">
        <f>'1043Bf Données de base trav.'!P56</f>
        <v>0</v>
      </c>
      <c r="AR60" s="112">
        <f t="shared" si="31"/>
        <v>0</v>
      </c>
    </row>
    <row r="61" spans="1:44" s="39" customFormat="1" ht="16.95" customHeight="1">
      <c r="A61" s="121" t="str">
        <f>IF('1043Bf Données de base trav.'!A57="","",'1043Bf Données de base trav.'!A57)</f>
        <v/>
      </c>
      <c r="B61" s="122" t="str">
        <f>IF('1043Bf Données de base trav.'!B57="","",'1043Bf Données de base trav.'!B57)</f>
        <v/>
      </c>
      <c r="C61" s="118" t="str">
        <f>IF('1043Bf Données de base trav.'!C57="","",'1043Bf Données de base trav.'!C57)</f>
        <v/>
      </c>
      <c r="D61" s="304" t="str">
        <f>IF(ISERROR('1043Bf Données de base trav.'!AJ57),"",'1043Bf Données de base trav.'!AJ57)</f>
        <v/>
      </c>
      <c r="E61" s="305" t="str">
        <f>IF('1043Bf Données de base trav.'!N57="","",'1043Bf Données de base trav.'!N57)</f>
        <v/>
      </c>
      <c r="F61" s="306" t="str">
        <f>IF('1043Bf Données de base trav.'!O57="","",'1043Bf Données de base trav.'!O57)</f>
        <v/>
      </c>
      <c r="G61" s="307" t="str">
        <f>IF('1043Bf Données de base trav.'!P57="","",'1043Bf Données de base trav.'!P57)</f>
        <v/>
      </c>
      <c r="H61" s="308" t="str">
        <f>IF('1043Bf Données de base trav.'!Q57="","",'1043Bf Données de base trav.'!Q57)</f>
        <v/>
      </c>
      <c r="I61" s="309" t="str">
        <f>IF('1043Bf Données de base trav.'!R57="","",'1043Bf Données de base trav.'!R57)</f>
        <v/>
      </c>
      <c r="J61" s="310" t="str">
        <f t="shared" si="11"/>
        <v/>
      </c>
      <c r="K61" s="311" t="str">
        <f>IF('1043Bf Données de base trav.'!S57="","",'1043Bf Données de base trav.'!S57)</f>
        <v/>
      </c>
      <c r="L61" s="312" t="str">
        <f t="shared" si="24"/>
        <v/>
      </c>
      <c r="M61" s="313" t="str">
        <f t="shared" si="25"/>
        <v/>
      </c>
      <c r="N61" s="314" t="str">
        <f t="shared" si="26"/>
        <v/>
      </c>
      <c r="O61" s="315" t="str">
        <f t="shared" si="12"/>
        <v/>
      </c>
      <c r="P61" s="316" t="str">
        <f t="shared" si="27"/>
        <v/>
      </c>
      <c r="Q61" s="312" t="str">
        <f t="shared" si="28"/>
        <v/>
      </c>
      <c r="R61" s="306" t="str">
        <f>IF(Q61="","",MAX((M61-AH61)*'1043Af Demande'!$B$31,0))</f>
        <v/>
      </c>
      <c r="S61" s="317" t="str">
        <f t="shared" si="13"/>
        <v/>
      </c>
      <c r="T61" s="107"/>
      <c r="U61" s="108" t="str">
        <f t="shared" si="32"/>
        <v/>
      </c>
      <c r="V61" s="109" t="str">
        <f>'1043Bf Données de base trav.'!M57</f>
        <v/>
      </c>
      <c r="W61" s="110" t="str">
        <f>IF(A61="","",'1043Bf Données de base trav.'!Q57-'1043Bf Données de base trav.'!R57)</f>
        <v/>
      </c>
      <c r="X61" s="110" t="str">
        <f>IF(OR($C61="",E61="",F61="",G61="",K61="",'1043Cf CA saisonniers'!$D$25&lt;&gt;"Droit accordé"),"",E61-(F61+G61+W61+K61))</f>
        <v/>
      </c>
      <c r="Y61" s="111" t="str">
        <f t="shared" si="29"/>
        <v/>
      </c>
      <c r="Z61" s="111" t="str">
        <f t="shared" si="33"/>
        <v/>
      </c>
      <c r="AA61" s="111" t="str">
        <f t="shared" si="34"/>
        <v/>
      </c>
      <c r="AB61" s="112" t="str">
        <f t="shared" si="30"/>
        <v/>
      </c>
      <c r="AC61" s="112" t="str">
        <f t="shared" si="15"/>
        <v/>
      </c>
      <c r="AD61" s="112" t="str">
        <f t="shared" si="35"/>
        <v/>
      </c>
      <c r="AE61" s="112" t="str">
        <f t="shared" si="36"/>
        <v/>
      </c>
      <c r="AF61" s="112" t="str">
        <f t="shared" si="16"/>
        <v/>
      </c>
      <c r="AG61" s="112" t="str">
        <f>IF(OR($C61="",L61="",M61=""),"",MAX(N61+'1043Bf Données de base trav.'!T57-M61,0))</f>
        <v/>
      </c>
      <c r="AH61" s="112">
        <f>'1043Bf Données de base trav.'!T57</f>
        <v>0</v>
      </c>
      <c r="AI61" s="112" t="str">
        <f t="shared" si="17"/>
        <v/>
      </c>
      <c r="AJ61" s="113">
        <f t="shared" si="37"/>
        <v>0</v>
      </c>
      <c r="AK61" s="114">
        <f t="shared" si="18"/>
        <v>0</v>
      </c>
      <c r="AL61" s="112">
        <f t="shared" si="38"/>
        <v>0</v>
      </c>
      <c r="AM61" s="112">
        <f>IF(E61="",0,'1043Bf Données de base trav.'!P57)</f>
        <v>0</v>
      </c>
      <c r="AN61" s="115">
        <f>IF('1043Bf Données de base trav.'!Y57&gt;0,AD61,0)</f>
        <v>0</v>
      </c>
      <c r="AO61" s="116">
        <f>IF('1043Bf Données de base trav.'!Y57&gt;0,'1043Bf Données de base trav.'!T57,0)</f>
        <v>0</v>
      </c>
      <c r="AP61" s="112" t="str">
        <f t="shared" si="39"/>
        <v/>
      </c>
      <c r="AQ61" s="112">
        <f>'1043Bf Données de base trav.'!P57</f>
        <v>0</v>
      </c>
      <c r="AR61" s="112">
        <f t="shared" si="31"/>
        <v>0</v>
      </c>
    </row>
    <row r="62" spans="1:44" s="39" customFormat="1" ht="16.95" customHeight="1">
      <c r="A62" s="121" t="str">
        <f>IF('1043Bf Données de base trav.'!A58="","",'1043Bf Données de base trav.'!A58)</f>
        <v/>
      </c>
      <c r="B62" s="122" t="str">
        <f>IF('1043Bf Données de base trav.'!B58="","",'1043Bf Données de base trav.'!B58)</f>
        <v/>
      </c>
      <c r="C62" s="118" t="str">
        <f>IF('1043Bf Données de base trav.'!C58="","",'1043Bf Données de base trav.'!C58)</f>
        <v/>
      </c>
      <c r="D62" s="304" t="str">
        <f>IF(ISERROR('1043Bf Données de base trav.'!AJ58),"",'1043Bf Données de base trav.'!AJ58)</f>
        <v/>
      </c>
      <c r="E62" s="305" t="str">
        <f>IF('1043Bf Données de base trav.'!N58="","",'1043Bf Données de base trav.'!N58)</f>
        <v/>
      </c>
      <c r="F62" s="306" t="str">
        <f>IF('1043Bf Données de base trav.'!O58="","",'1043Bf Données de base trav.'!O58)</f>
        <v/>
      </c>
      <c r="G62" s="307" t="str">
        <f>IF('1043Bf Données de base trav.'!P58="","",'1043Bf Données de base trav.'!P58)</f>
        <v/>
      </c>
      <c r="H62" s="308" t="str">
        <f>IF('1043Bf Données de base trav.'!Q58="","",'1043Bf Données de base trav.'!Q58)</f>
        <v/>
      </c>
      <c r="I62" s="309" t="str">
        <f>IF('1043Bf Données de base trav.'!R58="","",'1043Bf Données de base trav.'!R58)</f>
        <v/>
      </c>
      <c r="J62" s="310" t="str">
        <f t="shared" si="11"/>
        <v/>
      </c>
      <c r="K62" s="311" t="str">
        <f>IF('1043Bf Données de base trav.'!S58="","",'1043Bf Données de base trav.'!S58)</f>
        <v/>
      </c>
      <c r="L62" s="312" t="str">
        <f t="shared" si="24"/>
        <v/>
      </c>
      <c r="M62" s="313" t="str">
        <f t="shared" si="25"/>
        <v/>
      </c>
      <c r="N62" s="314" t="str">
        <f t="shared" si="26"/>
        <v/>
      </c>
      <c r="O62" s="315" t="str">
        <f t="shared" si="12"/>
        <v/>
      </c>
      <c r="P62" s="316" t="str">
        <f t="shared" si="27"/>
        <v/>
      </c>
      <c r="Q62" s="312" t="str">
        <f t="shared" si="28"/>
        <v/>
      </c>
      <c r="R62" s="306" t="str">
        <f>IF(Q62="","",MAX((M62-AH62)*'1043Af Demande'!$B$31,0))</f>
        <v/>
      </c>
      <c r="S62" s="317" t="str">
        <f t="shared" si="13"/>
        <v/>
      </c>
      <c r="T62" s="107"/>
      <c r="U62" s="108" t="str">
        <f t="shared" si="32"/>
        <v/>
      </c>
      <c r="V62" s="109" t="str">
        <f>'1043Bf Données de base trav.'!M58</f>
        <v/>
      </c>
      <c r="W62" s="110" t="str">
        <f>IF(A62="","",'1043Bf Données de base trav.'!Q58-'1043Bf Données de base trav.'!R58)</f>
        <v/>
      </c>
      <c r="X62" s="110" t="str">
        <f>IF(OR($C62="",E62="",F62="",G62="",K62="",'1043Cf CA saisonniers'!$D$25&lt;&gt;"Droit accordé"),"",E62-(F62+G62+W62+K62))</f>
        <v/>
      </c>
      <c r="Y62" s="111" t="str">
        <f t="shared" si="29"/>
        <v/>
      </c>
      <c r="Z62" s="111" t="str">
        <f t="shared" si="33"/>
        <v/>
      </c>
      <c r="AA62" s="111" t="str">
        <f t="shared" si="34"/>
        <v/>
      </c>
      <c r="AB62" s="112" t="str">
        <f t="shared" si="30"/>
        <v/>
      </c>
      <c r="AC62" s="112" t="str">
        <f t="shared" si="15"/>
        <v/>
      </c>
      <c r="AD62" s="112" t="str">
        <f t="shared" si="35"/>
        <v/>
      </c>
      <c r="AE62" s="112" t="str">
        <f t="shared" si="36"/>
        <v/>
      </c>
      <c r="AF62" s="112" t="str">
        <f t="shared" si="16"/>
        <v/>
      </c>
      <c r="AG62" s="112" t="str">
        <f>IF(OR($C62="",L62="",M62=""),"",MAX(N62+'1043Bf Données de base trav.'!T58-M62,0))</f>
        <v/>
      </c>
      <c r="AH62" s="112">
        <f>'1043Bf Données de base trav.'!T58</f>
        <v>0</v>
      </c>
      <c r="AI62" s="112" t="str">
        <f t="shared" si="17"/>
        <v/>
      </c>
      <c r="AJ62" s="113">
        <f t="shared" si="37"/>
        <v>0</v>
      </c>
      <c r="AK62" s="114">
        <f t="shared" si="18"/>
        <v>0</v>
      </c>
      <c r="AL62" s="112">
        <f t="shared" si="38"/>
        <v>0</v>
      </c>
      <c r="AM62" s="112">
        <f>IF(E62="",0,'1043Bf Données de base trav.'!P58)</f>
        <v>0</v>
      </c>
      <c r="AN62" s="115">
        <f>IF('1043Bf Données de base trav.'!Y58&gt;0,AD62,0)</f>
        <v>0</v>
      </c>
      <c r="AO62" s="116">
        <f>IF('1043Bf Données de base trav.'!Y58&gt;0,'1043Bf Données de base trav.'!T58,0)</f>
        <v>0</v>
      </c>
      <c r="AP62" s="112" t="str">
        <f t="shared" si="39"/>
        <v/>
      </c>
      <c r="AQ62" s="112">
        <f>'1043Bf Données de base trav.'!P58</f>
        <v>0</v>
      </c>
      <c r="AR62" s="112">
        <f t="shared" si="31"/>
        <v>0</v>
      </c>
    </row>
    <row r="63" spans="1:44" s="39" customFormat="1" ht="16.95" customHeight="1">
      <c r="A63" s="121" t="str">
        <f>IF('1043Bf Données de base trav.'!A59="","",'1043Bf Données de base trav.'!A59)</f>
        <v/>
      </c>
      <c r="B63" s="122" t="str">
        <f>IF('1043Bf Données de base trav.'!B59="","",'1043Bf Données de base trav.'!B59)</f>
        <v/>
      </c>
      <c r="C63" s="118" t="str">
        <f>IF('1043Bf Données de base trav.'!C59="","",'1043Bf Données de base trav.'!C59)</f>
        <v/>
      </c>
      <c r="D63" s="304" t="str">
        <f>IF(ISERROR('1043Bf Données de base trav.'!AJ59),"",'1043Bf Données de base trav.'!AJ59)</f>
        <v/>
      </c>
      <c r="E63" s="305" t="str">
        <f>IF('1043Bf Données de base trav.'!N59="","",'1043Bf Données de base trav.'!N59)</f>
        <v/>
      </c>
      <c r="F63" s="306" t="str">
        <f>IF('1043Bf Données de base trav.'!O59="","",'1043Bf Données de base trav.'!O59)</f>
        <v/>
      </c>
      <c r="G63" s="307" t="str">
        <f>IF('1043Bf Données de base trav.'!P59="","",'1043Bf Données de base trav.'!P59)</f>
        <v/>
      </c>
      <c r="H63" s="308" t="str">
        <f>IF('1043Bf Données de base trav.'!Q59="","",'1043Bf Données de base trav.'!Q59)</f>
        <v/>
      </c>
      <c r="I63" s="309" t="str">
        <f>IF('1043Bf Données de base trav.'!R59="","",'1043Bf Données de base trav.'!R59)</f>
        <v/>
      </c>
      <c r="J63" s="310" t="str">
        <f t="shared" si="11"/>
        <v/>
      </c>
      <c r="K63" s="311" t="str">
        <f>IF('1043Bf Données de base trav.'!S59="","",'1043Bf Données de base trav.'!S59)</f>
        <v/>
      </c>
      <c r="L63" s="312" t="str">
        <f t="shared" si="24"/>
        <v/>
      </c>
      <c r="M63" s="313" t="str">
        <f t="shared" si="25"/>
        <v/>
      </c>
      <c r="N63" s="314" t="str">
        <f t="shared" si="26"/>
        <v/>
      </c>
      <c r="O63" s="315" t="str">
        <f t="shared" si="12"/>
        <v/>
      </c>
      <c r="P63" s="316" t="str">
        <f t="shared" si="27"/>
        <v/>
      </c>
      <c r="Q63" s="312" t="str">
        <f t="shared" si="28"/>
        <v/>
      </c>
      <c r="R63" s="306" t="str">
        <f>IF(Q63="","",MAX((M63-AH63)*'1043Af Demande'!$B$31,0))</f>
        <v/>
      </c>
      <c r="S63" s="317" t="str">
        <f t="shared" si="13"/>
        <v/>
      </c>
      <c r="T63" s="107"/>
      <c r="U63" s="108" t="str">
        <f t="shared" si="32"/>
        <v/>
      </c>
      <c r="V63" s="109" t="str">
        <f>'1043Bf Données de base trav.'!M59</f>
        <v/>
      </c>
      <c r="W63" s="110" t="str">
        <f>IF(A63="","",'1043Bf Données de base trav.'!Q59-'1043Bf Données de base trav.'!R59)</f>
        <v/>
      </c>
      <c r="X63" s="110" t="str">
        <f>IF(OR($C63="",E63="",F63="",G63="",K63="",'1043Cf CA saisonniers'!$D$25&lt;&gt;"Droit accordé"),"",E63-(F63+G63+W63+K63))</f>
        <v/>
      </c>
      <c r="Y63" s="111" t="str">
        <f t="shared" si="29"/>
        <v/>
      </c>
      <c r="Z63" s="111" t="str">
        <f t="shared" si="33"/>
        <v/>
      </c>
      <c r="AA63" s="111" t="str">
        <f t="shared" si="34"/>
        <v/>
      </c>
      <c r="AB63" s="112" t="str">
        <f t="shared" si="30"/>
        <v/>
      </c>
      <c r="AC63" s="112" t="str">
        <f t="shared" si="15"/>
        <v/>
      </c>
      <c r="AD63" s="112" t="str">
        <f t="shared" si="35"/>
        <v/>
      </c>
      <c r="AE63" s="112" t="str">
        <f t="shared" si="36"/>
        <v/>
      </c>
      <c r="AF63" s="112" t="str">
        <f t="shared" si="16"/>
        <v/>
      </c>
      <c r="AG63" s="112" t="str">
        <f>IF(OR($C63="",L63="",M63=""),"",MAX(N63+'1043Bf Données de base trav.'!T59-M63,0))</f>
        <v/>
      </c>
      <c r="AH63" s="112">
        <f>'1043Bf Données de base trav.'!T59</f>
        <v>0</v>
      </c>
      <c r="AI63" s="112" t="str">
        <f t="shared" si="17"/>
        <v/>
      </c>
      <c r="AJ63" s="113">
        <f t="shared" si="37"/>
        <v>0</v>
      </c>
      <c r="AK63" s="114">
        <f t="shared" si="18"/>
        <v>0</v>
      </c>
      <c r="AL63" s="112">
        <f t="shared" si="38"/>
        <v>0</v>
      </c>
      <c r="AM63" s="112">
        <f>IF(E63="",0,'1043Bf Données de base trav.'!P59)</f>
        <v>0</v>
      </c>
      <c r="AN63" s="115">
        <f>IF('1043Bf Données de base trav.'!Y59&gt;0,AD63,0)</f>
        <v>0</v>
      </c>
      <c r="AO63" s="116">
        <f>IF('1043Bf Données de base trav.'!Y59&gt;0,'1043Bf Données de base trav.'!T59,0)</f>
        <v>0</v>
      </c>
      <c r="AP63" s="112" t="str">
        <f t="shared" si="39"/>
        <v/>
      </c>
      <c r="AQ63" s="112">
        <f>'1043Bf Données de base trav.'!P59</f>
        <v>0</v>
      </c>
      <c r="AR63" s="112">
        <f t="shared" si="31"/>
        <v>0</v>
      </c>
    </row>
    <row r="64" spans="1:44" s="39" customFormat="1" ht="16.95" customHeight="1">
      <c r="A64" s="121" t="str">
        <f>IF('1043Bf Données de base trav.'!A60="","",'1043Bf Données de base trav.'!A60)</f>
        <v/>
      </c>
      <c r="B64" s="122" t="str">
        <f>IF('1043Bf Données de base trav.'!B60="","",'1043Bf Données de base trav.'!B60)</f>
        <v/>
      </c>
      <c r="C64" s="118" t="str">
        <f>IF('1043Bf Données de base trav.'!C60="","",'1043Bf Données de base trav.'!C60)</f>
        <v/>
      </c>
      <c r="D64" s="304" t="str">
        <f>IF(ISERROR('1043Bf Données de base trav.'!AJ60),"",'1043Bf Données de base trav.'!AJ60)</f>
        <v/>
      </c>
      <c r="E64" s="305" t="str">
        <f>IF('1043Bf Données de base trav.'!N60="","",'1043Bf Données de base trav.'!N60)</f>
        <v/>
      </c>
      <c r="F64" s="306" t="str">
        <f>IF('1043Bf Données de base trav.'!O60="","",'1043Bf Données de base trav.'!O60)</f>
        <v/>
      </c>
      <c r="G64" s="307" t="str">
        <f>IF('1043Bf Données de base trav.'!P60="","",'1043Bf Données de base trav.'!P60)</f>
        <v/>
      </c>
      <c r="H64" s="308" t="str">
        <f>IF('1043Bf Données de base trav.'!Q60="","",'1043Bf Données de base trav.'!Q60)</f>
        <v/>
      </c>
      <c r="I64" s="309" t="str">
        <f>IF('1043Bf Données de base trav.'!R60="","",'1043Bf Données de base trav.'!R60)</f>
        <v/>
      </c>
      <c r="J64" s="310" t="str">
        <f t="shared" si="11"/>
        <v/>
      </c>
      <c r="K64" s="311" t="str">
        <f>IF('1043Bf Données de base trav.'!S60="","",'1043Bf Données de base trav.'!S60)</f>
        <v/>
      </c>
      <c r="L64" s="312" t="str">
        <f t="shared" si="24"/>
        <v/>
      </c>
      <c r="M64" s="313" t="str">
        <f t="shared" si="25"/>
        <v/>
      </c>
      <c r="N64" s="314" t="str">
        <f t="shared" si="26"/>
        <v/>
      </c>
      <c r="O64" s="315" t="str">
        <f t="shared" si="12"/>
        <v/>
      </c>
      <c r="P64" s="316" t="str">
        <f t="shared" si="27"/>
        <v/>
      </c>
      <c r="Q64" s="312" t="str">
        <f t="shared" si="28"/>
        <v/>
      </c>
      <c r="R64" s="306" t="str">
        <f>IF(Q64="","",MAX((M64-AH64)*'1043Af Demande'!$B$31,0))</f>
        <v/>
      </c>
      <c r="S64" s="317" t="str">
        <f t="shared" si="13"/>
        <v/>
      </c>
      <c r="T64" s="107"/>
      <c r="U64" s="108" t="str">
        <f t="shared" si="32"/>
        <v/>
      </c>
      <c r="V64" s="109" t="str">
        <f>'1043Bf Données de base trav.'!M60</f>
        <v/>
      </c>
      <c r="W64" s="110" t="str">
        <f>IF(A64="","",'1043Bf Données de base trav.'!Q60-'1043Bf Données de base trav.'!R60)</f>
        <v/>
      </c>
      <c r="X64" s="110" t="str">
        <f>IF(OR($C64="",E64="",F64="",G64="",K64="",'1043Cf CA saisonniers'!$D$25&lt;&gt;"Droit accordé"),"",E64-(F64+G64+W64+K64))</f>
        <v/>
      </c>
      <c r="Y64" s="111" t="str">
        <f t="shared" si="29"/>
        <v/>
      </c>
      <c r="Z64" s="111" t="str">
        <f t="shared" si="33"/>
        <v/>
      </c>
      <c r="AA64" s="111" t="str">
        <f t="shared" si="34"/>
        <v/>
      </c>
      <c r="AB64" s="112" t="str">
        <f t="shared" si="30"/>
        <v/>
      </c>
      <c r="AC64" s="112" t="str">
        <f t="shared" si="15"/>
        <v/>
      </c>
      <c r="AD64" s="112" t="str">
        <f t="shared" si="35"/>
        <v/>
      </c>
      <c r="AE64" s="112" t="str">
        <f t="shared" si="36"/>
        <v/>
      </c>
      <c r="AF64" s="112" t="str">
        <f t="shared" si="16"/>
        <v/>
      </c>
      <c r="AG64" s="112" t="str">
        <f>IF(OR($C64="",L64="",M64=""),"",MAX(N64+'1043Bf Données de base trav.'!T60-M64,0))</f>
        <v/>
      </c>
      <c r="AH64" s="112">
        <f>'1043Bf Données de base trav.'!T60</f>
        <v>0</v>
      </c>
      <c r="AI64" s="112" t="str">
        <f t="shared" si="17"/>
        <v/>
      </c>
      <c r="AJ64" s="113">
        <f t="shared" si="37"/>
        <v>0</v>
      </c>
      <c r="AK64" s="114">
        <f t="shared" si="18"/>
        <v>0</v>
      </c>
      <c r="AL64" s="112">
        <f t="shared" si="38"/>
        <v>0</v>
      </c>
      <c r="AM64" s="112">
        <f>IF(E64="",0,'1043Bf Données de base trav.'!P60)</f>
        <v>0</v>
      </c>
      <c r="AN64" s="115">
        <f>IF('1043Bf Données de base trav.'!Y60&gt;0,AD64,0)</f>
        <v>0</v>
      </c>
      <c r="AO64" s="116">
        <f>IF('1043Bf Données de base trav.'!Y60&gt;0,'1043Bf Données de base trav.'!T60,0)</f>
        <v>0</v>
      </c>
      <c r="AP64" s="112" t="str">
        <f t="shared" si="39"/>
        <v/>
      </c>
      <c r="AQ64" s="112">
        <f>'1043Bf Données de base trav.'!P60</f>
        <v>0</v>
      </c>
      <c r="AR64" s="112">
        <f t="shared" si="31"/>
        <v>0</v>
      </c>
    </row>
    <row r="65" spans="1:44" s="39" customFormat="1" ht="16.95" customHeight="1">
      <c r="A65" s="121" t="str">
        <f>IF('1043Bf Données de base trav.'!A61="","",'1043Bf Données de base trav.'!A61)</f>
        <v/>
      </c>
      <c r="B65" s="122" t="str">
        <f>IF('1043Bf Données de base trav.'!B61="","",'1043Bf Données de base trav.'!B61)</f>
        <v/>
      </c>
      <c r="C65" s="118" t="str">
        <f>IF('1043Bf Données de base trav.'!C61="","",'1043Bf Données de base trav.'!C61)</f>
        <v/>
      </c>
      <c r="D65" s="304" t="str">
        <f>IF(ISERROR('1043Bf Données de base trav.'!AJ61),"",'1043Bf Données de base trav.'!AJ61)</f>
        <v/>
      </c>
      <c r="E65" s="305" t="str">
        <f>IF('1043Bf Données de base trav.'!N61="","",'1043Bf Données de base trav.'!N61)</f>
        <v/>
      </c>
      <c r="F65" s="306" t="str">
        <f>IF('1043Bf Données de base trav.'!O61="","",'1043Bf Données de base trav.'!O61)</f>
        <v/>
      </c>
      <c r="G65" s="307" t="str">
        <f>IF('1043Bf Données de base trav.'!P61="","",'1043Bf Données de base trav.'!P61)</f>
        <v/>
      </c>
      <c r="H65" s="308" t="str">
        <f>IF('1043Bf Données de base trav.'!Q61="","",'1043Bf Données de base trav.'!Q61)</f>
        <v/>
      </c>
      <c r="I65" s="309" t="str">
        <f>IF('1043Bf Données de base trav.'!R61="","",'1043Bf Données de base trav.'!R61)</f>
        <v/>
      </c>
      <c r="J65" s="310" t="str">
        <f t="shared" si="11"/>
        <v/>
      </c>
      <c r="K65" s="311" t="str">
        <f>IF('1043Bf Données de base trav.'!S61="","",'1043Bf Données de base trav.'!S61)</f>
        <v/>
      </c>
      <c r="L65" s="312" t="str">
        <f t="shared" si="24"/>
        <v/>
      </c>
      <c r="M65" s="313" t="str">
        <f t="shared" si="25"/>
        <v/>
      </c>
      <c r="N65" s="314" t="str">
        <f t="shared" si="26"/>
        <v/>
      </c>
      <c r="O65" s="315" t="str">
        <f t="shared" si="12"/>
        <v/>
      </c>
      <c r="P65" s="316" t="str">
        <f t="shared" si="27"/>
        <v/>
      </c>
      <c r="Q65" s="312" t="str">
        <f t="shared" si="28"/>
        <v/>
      </c>
      <c r="R65" s="306" t="str">
        <f>IF(Q65="","",MAX((M65-AH65)*'1043Af Demande'!$B$31,0))</f>
        <v/>
      </c>
      <c r="S65" s="317" t="str">
        <f t="shared" si="13"/>
        <v/>
      </c>
      <c r="T65" s="107"/>
      <c r="U65" s="108" t="str">
        <f t="shared" si="32"/>
        <v/>
      </c>
      <c r="V65" s="109" t="str">
        <f>'1043Bf Données de base trav.'!M61</f>
        <v/>
      </c>
      <c r="W65" s="110" t="str">
        <f>IF(A65="","",'1043Bf Données de base trav.'!Q61-'1043Bf Données de base trav.'!R61)</f>
        <v/>
      </c>
      <c r="X65" s="110" t="str">
        <f>IF(OR($C65="",E65="",F65="",G65="",K65="",'1043Cf CA saisonniers'!$D$25&lt;&gt;"Droit accordé"),"",E65-(F65+G65+W65+K65))</f>
        <v/>
      </c>
      <c r="Y65" s="111" t="str">
        <f t="shared" si="29"/>
        <v/>
      </c>
      <c r="Z65" s="111" t="str">
        <f t="shared" si="33"/>
        <v/>
      </c>
      <c r="AA65" s="111" t="str">
        <f t="shared" si="34"/>
        <v/>
      </c>
      <c r="AB65" s="112" t="str">
        <f t="shared" si="30"/>
        <v/>
      </c>
      <c r="AC65" s="112" t="str">
        <f t="shared" si="15"/>
        <v/>
      </c>
      <c r="AD65" s="112" t="str">
        <f t="shared" si="35"/>
        <v/>
      </c>
      <c r="AE65" s="112" t="str">
        <f t="shared" si="36"/>
        <v/>
      </c>
      <c r="AF65" s="112" t="str">
        <f t="shared" si="16"/>
        <v/>
      </c>
      <c r="AG65" s="112" t="str">
        <f>IF(OR($C65="",L65="",M65=""),"",MAX(N65+'1043Bf Données de base trav.'!T61-M65,0))</f>
        <v/>
      </c>
      <c r="AH65" s="112">
        <f>'1043Bf Données de base trav.'!T61</f>
        <v>0</v>
      </c>
      <c r="AI65" s="112" t="str">
        <f t="shared" si="17"/>
        <v/>
      </c>
      <c r="AJ65" s="113">
        <f t="shared" si="37"/>
        <v>0</v>
      </c>
      <c r="AK65" s="114">
        <f t="shared" si="18"/>
        <v>0</v>
      </c>
      <c r="AL65" s="112">
        <f t="shared" si="38"/>
        <v>0</v>
      </c>
      <c r="AM65" s="112">
        <f>IF(E65="",0,'1043Bf Données de base trav.'!P61)</f>
        <v>0</v>
      </c>
      <c r="AN65" s="115">
        <f>IF('1043Bf Données de base trav.'!Y61&gt;0,AD65,0)</f>
        <v>0</v>
      </c>
      <c r="AO65" s="116">
        <f>IF('1043Bf Données de base trav.'!Y61&gt;0,'1043Bf Données de base trav.'!T61,0)</f>
        <v>0</v>
      </c>
      <c r="AP65" s="112" t="str">
        <f t="shared" si="39"/>
        <v/>
      </c>
      <c r="AQ65" s="112">
        <f>'1043Bf Données de base trav.'!P61</f>
        <v>0</v>
      </c>
      <c r="AR65" s="112">
        <f t="shared" si="31"/>
        <v>0</v>
      </c>
    </row>
    <row r="66" spans="1:44" s="39" customFormat="1" ht="16.95" customHeight="1">
      <c r="A66" s="121" t="str">
        <f>IF('1043Bf Données de base trav.'!A62="","",'1043Bf Données de base trav.'!A62)</f>
        <v/>
      </c>
      <c r="B66" s="122" t="str">
        <f>IF('1043Bf Données de base trav.'!B62="","",'1043Bf Données de base trav.'!B62)</f>
        <v/>
      </c>
      <c r="C66" s="118" t="str">
        <f>IF('1043Bf Données de base trav.'!C62="","",'1043Bf Données de base trav.'!C62)</f>
        <v/>
      </c>
      <c r="D66" s="304" t="str">
        <f>IF(ISERROR('1043Bf Données de base trav.'!AJ62),"",'1043Bf Données de base trav.'!AJ62)</f>
        <v/>
      </c>
      <c r="E66" s="305" t="str">
        <f>IF('1043Bf Données de base trav.'!N62="","",'1043Bf Données de base trav.'!N62)</f>
        <v/>
      </c>
      <c r="F66" s="306" t="str">
        <f>IF('1043Bf Données de base trav.'!O62="","",'1043Bf Données de base trav.'!O62)</f>
        <v/>
      </c>
      <c r="G66" s="307" t="str">
        <f>IF('1043Bf Données de base trav.'!P62="","",'1043Bf Données de base trav.'!P62)</f>
        <v/>
      </c>
      <c r="H66" s="308" t="str">
        <f>IF('1043Bf Données de base trav.'!Q62="","",'1043Bf Données de base trav.'!Q62)</f>
        <v/>
      </c>
      <c r="I66" s="309" t="str">
        <f>IF('1043Bf Données de base trav.'!R62="","",'1043Bf Données de base trav.'!R62)</f>
        <v/>
      </c>
      <c r="J66" s="310" t="str">
        <f t="shared" si="11"/>
        <v/>
      </c>
      <c r="K66" s="311" t="str">
        <f>IF('1043Bf Données de base trav.'!S62="","",'1043Bf Données de base trav.'!S62)</f>
        <v/>
      </c>
      <c r="L66" s="312" t="str">
        <f t="shared" si="24"/>
        <v/>
      </c>
      <c r="M66" s="313" t="str">
        <f t="shared" si="25"/>
        <v/>
      </c>
      <c r="N66" s="314" t="str">
        <f t="shared" si="26"/>
        <v/>
      </c>
      <c r="O66" s="315" t="str">
        <f t="shared" si="12"/>
        <v/>
      </c>
      <c r="P66" s="316" t="str">
        <f t="shared" si="27"/>
        <v/>
      </c>
      <c r="Q66" s="312" t="str">
        <f t="shared" si="28"/>
        <v/>
      </c>
      <c r="R66" s="306" t="str">
        <f>IF(Q66="","",MAX((M66-AH66)*'1043Af Demande'!$B$31,0))</f>
        <v/>
      </c>
      <c r="S66" s="317" t="str">
        <f t="shared" si="13"/>
        <v/>
      </c>
      <c r="T66" s="107"/>
      <c r="U66" s="108" t="str">
        <f t="shared" si="32"/>
        <v/>
      </c>
      <c r="V66" s="109" t="str">
        <f>'1043Bf Données de base trav.'!M62</f>
        <v/>
      </c>
      <c r="W66" s="110" t="str">
        <f>IF(A66="","",'1043Bf Données de base trav.'!Q62-'1043Bf Données de base trav.'!R62)</f>
        <v/>
      </c>
      <c r="X66" s="110" t="str">
        <f>IF(OR($C66="",E66="",F66="",G66="",K66="",'1043Cf CA saisonniers'!$D$25&lt;&gt;"Droit accordé"),"",E66-(F66+G66+W66+K66))</f>
        <v/>
      </c>
      <c r="Y66" s="111" t="str">
        <f t="shared" si="29"/>
        <v/>
      </c>
      <c r="Z66" s="111" t="str">
        <f t="shared" si="33"/>
        <v/>
      </c>
      <c r="AA66" s="111" t="str">
        <f t="shared" si="34"/>
        <v/>
      </c>
      <c r="AB66" s="112" t="str">
        <f t="shared" si="30"/>
        <v/>
      </c>
      <c r="AC66" s="112" t="str">
        <f t="shared" si="15"/>
        <v/>
      </c>
      <c r="AD66" s="112" t="str">
        <f t="shared" si="35"/>
        <v/>
      </c>
      <c r="AE66" s="112" t="str">
        <f t="shared" si="36"/>
        <v/>
      </c>
      <c r="AF66" s="112" t="str">
        <f t="shared" si="16"/>
        <v/>
      </c>
      <c r="AG66" s="112" t="str">
        <f>IF(OR($C66="",L66="",M66=""),"",MAX(N66+'1043Bf Données de base trav.'!T62-M66,0))</f>
        <v/>
      </c>
      <c r="AH66" s="112">
        <f>'1043Bf Données de base trav.'!T62</f>
        <v>0</v>
      </c>
      <c r="AI66" s="112" t="str">
        <f t="shared" si="17"/>
        <v/>
      </c>
      <c r="AJ66" s="113">
        <f t="shared" si="37"/>
        <v>0</v>
      </c>
      <c r="AK66" s="114">
        <f t="shared" si="18"/>
        <v>0</v>
      </c>
      <c r="AL66" s="112">
        <f t="shared" si="38"/>
        <v>0</v>
      </c>
      <c r="AM66" s="112">
        <f>IF(E66="",0,'1043Bf Données de base trav.'!P62)</f>
        <v>0</v>
      </c>
      <c r="AN66" s="115">
        <f>IF('1043Bf Données de base trav.'!Y62&gt;0,AD66,0)</f>
        <v>0</v>
      </c>
      <c r="AO66" s="116">
        <f>IF('1043Bf Données de base trav.'!Y62&gt;0,'1043Bf Données de base trav.'!T62,0)</f>
        <v>0</v>
      </c>
      <c r="AP66" s="112" t="str">
        <f t="shared" si="39"/>
        <v/>
      </c>
      <c r="AQ66" s="112">
        <f>'1043Bf Données de base trav.'!P62</f>
        <v>0</v>
      </c>
      <c r="AR66" s="112">
        <f t="shared" si="31"/>
        <v>0</v>
      </c>
    </row>
    <row r="67" spans="1:44" s="39" customFormat="1" ht="16.95" customHeight="1">
      <c r="A67" s="121" t="str">
        <f>IF('1043Bf Données de base trav.'!A63="","",'1043Bf Données de base trav.'!A63)</f>
        <v/>
      </c>
      <c r="B67" s="122" t="str">
        <f>IF('1043Bf Données de base trav.'!B63="","",'1043Bf Données de base trav.'!B63)</f>
        <v/>
      </c>
      <c r="C67" s="118" t="str">
        <f>IF('1043Bf Données de base trav.'!C63="","",'1043Bf Données de base trav.'!C63)</f>
        <v/>
      </c>
      <c r="D67" s="304" t="str">
        <f>IF(ISERROR('1043Bf Données de base trav.'!AJ63),"",'1043Bf Données de base trav.'!AJ63)</f>
        <v/>
      </c>
      <c r="E67" s="305" t="str">
        <f>IF('1043Bf Données de base trav.'!N63="","",'1043Bf Données de base trav.'!N63)</f>
        <v/>
      </c>
      <c r="F67" s="306" t="str">
        <f>IF('1043Bf Données de base trav.'!O63="","",'1043Bf Données de base trav.'!O63)</f>
        <v/>
      </c>
      <c r="G67" s="307" t="str">
        <f>IF('1043Bf Données de base trav.'!P63="","",'1043Bf Données de base trav.'!P63)</f>
        <v/>
      </c>
      <c r="H67" s="308" t="str">
        <f>IF('1043Bf Données de base trav.'!Q63="","",'1043Bf Données de base trav.'!Q63)</f>
        <v/>
      </c>
      <c r="I67" s="309" t="str">
        <f>IF('1043Bf Données de base trav.'!R63="","",'1043Bf Données de base trav.'!R63)</f>
        <v/>
      </c>
      <c r="J67" s="310" t="str">
        <f t="shared" si="11"/>
        <v/>
      </c>
      <c r="K67" s="311" t="str">
        <f>IF('1043Bf Données de base trav.'!S63="","",'1043Bf Données de base trav.'!S63)</f>
        <v/>
      </c>
      <c r="L67" s="312" t="str">
        <f t="shared" si="24"/>
        <v/>
      </c>
      <c r="M67" s="313" t="str">
        <f t="shared" si="25"/>
        <v/>
      </c>
      <c r="N67" s="314" t="str">
        <f t="shared" si="26"/>
        <v/>
      </c>
      <c r="O67" s="315" t="str">
        <f t="shared" si="12"/>
        <v/>
      </c>
      <c r="P67" s="316" t="str">
        <f t="shared" si="27"/>
        <v/>
      </c>
      <c r="Q67" s="312" t="str">
        <f t="shared" si="28"/>
        <v/>
      </c>
      <c r="R67" s="306" t="str">
        <f>IF(Q67="","",MAX((M67-AH67)*'1043Af Demande'!$B$31,0))</f>
        <v/>
      </c>
      <c r="S67" s="317" t="str">
        <f t="shared" si="13"/>
        <v/>
      </c>
      <c r="T67" s="107"/>
      <c r="U67" s="108" t="str">
        <f t="shared" si="32"/>
        <v/>
      </c>
      <c r="V67" s="109" t="str">
        <f>'1043Bf Données de base trav.'!M63</f>
        <v/>
      </c>
      <c r="W67" s="110" t="str">
        <f>IF(A67="","",'1043Bf Données de base trav.'!Q63-'1043Bf Données de base trav.'!R63)</f>
        <v/>
      </c>
      <c r="X67" s="110" t="str">
        <f>IF(OR($C67="",E67="",F67="",G67="",K67="",'1043Cf CA saisonniers'!$D$25&lt;&gt;"Droit accordé"),"",E67-(F67+G67+W67+K67))</f>
        <v/>
      </c>
      <c r="Y67" s="111" t="str">
        <f t="shared" si="29"/>
        <v/>
      </c>
      <c r="Z67" s="111" t="str">
        <f t="shared" si="33"/>
        <v/>
      </c>
      <c r="AA67" s="111" t="str">
        <f t="shared" si="34"/>
        <v/>
      </c>
      <c r="AB67" s="112" t="str">
        <f t="shared" si="30"/>
        <v/>
      </c>
      <c r="AC67" s="112" t="str">
        <f t="shared" si="15"/>
        <v/>
      </c>
      <c r="AD67" s="112" t="str">
        <f t="shared" si="35"/>
        <v/>
      </c>
      <c r="AE67" s="112" t="str">
        <f t="shared" si="36"/>
        <v/>
      </c>
      <c r="AF67" s="112" t="str">
        <f t="shared" si="16"/>
        <v/>
      </c>
      <c r="AG67" s="112" t="str">
        <f>IF(OR($C67="",L67="",M67=""),"",MAX(N67+'1043Bf Données de base trav.'!T63-M67,0))</f>
        <v/>
      </c>
      <c r="AH67" s="112">
        <f>'1043Bf Données de base trav.'!T63</f>
        <v>0</v>
      </c>
      <c r="AI67" s="112" t="str">
        <f t="shared" si="17"/>
        <v/>
      </c>
      <c r="AJ67" s="113">
        <f t="shared" si="37"/>
        <v>0</v>
      </c>
      <c r="AK67" s="114">
        <f t="shared" si="18"/>
        <v>0</v>
      </c>
      <c r="AL67" s="112">
        <f t="shared" si="38"/>
        <v>0</v>
      </c>
      <c r="AM67" s="112">
        <f>IF(E67="",0,'1043Bf Données de base trav.'!P63)</f>
        <v>0</v>
      </c>
      <c r="AN67" s="115">
        <f>IF('1043Bf Données de base trav.'!Y63&gt;0,AD67,0)</f>
        <v>0</v>
      </c>
      <c r="AO67" s="116">
        <f>IF('1043Bf Données de base trav.'!Y63&gt;0,'1043Bf Données de base trav.'!T63,0)</f>
        <v>0</v>
      </c>
      <c r="AP67" s="112" t="str">
        <f t="shared" si="39"/>
        <v/>
      </c>
      <c r="AQ67" s="112">
        <f>'1043Bf Données de base trav.'!P63</f>
        <v>0</v>
      </c>
      <c r="AR67" s="112">
        <f t="shared" si="31"/>
        <v>0</v>
      </c>
    </row>
    <row r="68" spans="1:44" s="39" customFormat="1" ht="16.95" customHeight="1">
      <c r="A68" s="121" t="str">
        <f>IF('1043Bf Données de base trav.'!A64="","",'1043Bf Données de base trav.'!A64)</f>
        <v/>
      </c>
      <c r="B68" s="122" t="str">
        <f>IF('1043Bf Données de base trav.'!B64="","",'1043Bf Données de base trav.'!B64)</f>
        <v/>
      </c>
      <c r="C68" s="118" t="str">
        <f>IF('1043Bf Données de base trav.'!C64="","",'1043Bf Données de base trav.'!C64)</f>
        <v/>
      </c>
      <c r="D68" s="304" t="str">
        <f>IF(ISERROR('1043Bf Données de base trav.'!AJ64),"",'1043Bf Données de base trav.'!AJ64)</f>
        <v/>
      </c>
      <c r="E68" s="305" t="str">
        <f>IF('1043Bf Données de base trav.'!N64="","",'1043Bf Données de base trav.'!N64)</f>
        <v/>
      </c>
      <c r="F68" s="306" t="str">
        <f>IF('1043Bf Données de base trav.'!O64="","",'1043Bf Données de base trav.'!O64)</f>
        <v/>
      </c>
      <c r="G68" s="307" t="str">
        <f>IF('1043Bf Données de base trav.'!P64="","",'1043Bf Données de base trav.'!P64)</f>
        <v/>
      </c>
      <c r="H68" s="308" t="str">
        <f>IF('1043Bf Données de base trav.'!Q64="","",'1043Bf Données de base trav.'!Q64)</f>
        <v/>
      </c>
      <c r="I68" s="309" t="str">
        <f>IF('1043Bf Données de base trav.'!R64="","",'1043Bf Données de base trav.'!R64)</f>
        <v/>
      </c>
      <c r="J68" s="310" t="str">
        <f t="shared" si="11"/>
        <v/>
      </c>
      <c r="K68" s="311" t="str">
        <f>IF('1043Bf Données de base trav.'!S64="","",'1043Bf Données de base trav.'!S64)</f>
        <v/>
      </c>
      <c r="L68" s="312" t="str">
        <f t="shared" si="24"/>
        <v/>
      </c>
      <c r="M68" s="313" t="str">
        <f t="shared" si="25"/>
        <v/>
      </c>
      <c r="N68" s="314" t="str">
        <f t="shared" si="26"/>
        <v/>
      </c>
      <c r="O68" s="315" t="str">
        <f t="shared" si="12"/>
        <v/>
      </c>
      <c r="P68" s="316" t="str">
        <f t="shared" si="27"/>
        <v/>
      </c>
      <c r="Q68" s="312" t="str">
        <f t="shared" si="28"/>
        <v/>
      </c>
      <c r="R68" s="306" t="str">
        <f>IF(Q68="","",MAX((M68-AH68)*'1043Af Demande'!$B$31,0))</f>
        <v/>
      </c>
      <c r="S68" s="317" t="str">
        <f t="shared" si="13"/>
        <v/>
      </c>
      <c r="T68" s="107"/>
      <c r="U68" s="108" t="str">
        <f t="shared" si="32"/>
        <v/>
      </c>
      <c r="V68" s="109" t="str">
        <f>'1043Bf Données de base trav.'!M64</f>
        <v/>
      </c>
      <c r="W68" s="110" t="str">
        <f>IF(A68="","",'1043Bf Données de base trav.'!Q64-'1043Bf Données de base trav.'!R64)</f>
        <v/>
      </c>
      <c r="X68" s="110" t="str">
        <f>IF(OR($C68="",E68="",F68="",G68="",K68="",'1043Cf CA saisonniers'!$D$25&lt;&gt;"Droit accordé"),"",E68-(F68+G68+W68+K68))</f>
        <v/>
      </c>
      <c r="Y68" s="111" t="str">
        <f t="shared" si="29"/>
        <v/>
      </c>
      <c r="Z68" s="111" t="str">
        <f t="shared" si="33"/>
        <v/>
      </c>
      <c r="AA68" s="111" t="str">
        <f t="shared" si="34"/>
        <v/>
      </c>
      <c r="AB68" s="112" t="str">
        <f t="shared" si="30"/>
        <v/>
      </c>
      <c r="AC68" s="112" t="str">
        <f t="shared" si="15"/>
        <v/>
      </c>
      <c r="AD68" s="112" t="str">
        <f t="shared" si="35"/>
        <v/>
      </c>
      <c r="AE68" s="112" t="str">
        <f t="shared" si="36"/>
        <v/>
      </c>
      <c r="AF68" s="112" t="str">
        <f t="shared" si="16"/>
        <v/>
      </c>
      <c r="AG68" s="112" t="str">
        <f>IF(OR($C68="",L68="",M68=""),"",MAX(N68+'1043Bf Données de base trav.'!T64-M68,0))</f>
        <v/>
      </c>
      <c r="AH68" s="112">
        <f>'1043Bf Données de base trav.'!T64</f>
        <v>0</v>
      </c>
      <c r="AI68" s="112" t="str">
        <f t="shared" si="17"/>
        <v/>
      </c>
      <c r="AJ68" s="113">
        <f t="shared" si="37"/>
        <v>0</v>
      </c>
      <c r="AK68" s="114">
        <f t="shared" si="18"/>
        <v>0</v>
      </c>
      <c r="AL68" s="112">
        <f t="shared" si="38"/>
        <v>0</v>
      </c>
      <c r="AM68" s="112">
        <f>IF(E68="",0,'1043Bf Données de base trav.'!P64)</f>
        <v>0</v>
      </c>
      <c r="AN68" s="115">
        <f>IF('1043Bf Données de base trav.'!Y64&gt;0,AD68,0)</f>
        <v>0</v>
      </c>
      <c r="AO68" s="116">
        <f>IF('1043Bf Données de base trav.'!Y64&gt;0,'1043Bf Données de base trav.'!T64,0)</f>
        <v>0</v>
      </c>
      <c r="AP68" s="112" t="str">
        <f t="shared" si="39"/>
        <v/>
      </c>
      <c r="AQ68" s="112">
        <f>'1043Bf Données de base trav.'!P64</f>
        <v>0</v>
      </c>
      <c r="AR68" s="112">
        <f t="shared" si="31"/>
        <v>0</v>
      </c>
    </row>
    <row r="69" spans="1:44" s="39" customFormat="1" ht="16.95" customHeight="1">
      <c r="A69" s="121" t="str">
        <f>IF('1043Bf Données de base trav.'!A65="","",'1043Bf Données de base trav.'!A65)</f>
        <v/>
      </c>
      <c r="B69" s="122" t="str">
        <f>IF('1043Bf Données de base trav.'!B65="","",'1043Bf Données de base trav.'!B65)</f>
        <v/>
      </c>
      <c r="C69" s="118" t="str">
        <f>IF('1043Bf Données de base trav.'!C65="","",'1043Bf Données de base trav.'!C65)</f>
        <v/>
      </c>
      <c r="D69" s="304" t="str">
        <f>IF(ISERROR('1043Bf Données de base trav.'!AJ65),"",'1043Bf Données de base trav.'!AJ65)</f>
        <v/>
      </c>
      <c r="E69" s="305" t="str">
        <f>IF('1043Bf Données de base trav.'!N65="","",'1043Bf Données de base trav.'!N65)</f>
        <v/>
      </c>
      <c r="F69" s="306" t="str">
        <f>IF('1043Bf Données de base trav.'!O65="","",'1043Bf Données de base trav.'!O65)</f>
        <v/>
      </c>
      <c r="G69" s="307" t="str">
        <f>IF('1043Bf Données de base trav.'!P65="","",'1043Bf Données de base trav.'!P65)</f>
        <v/>
      </c>
      <c r="H69" s="308" t="str">
        <f>IF('1043Bf Données de base trav.'!Q65="","",'1043Bf Données de base trav.'!Q65)</f>
        <v/>
      </c>
      <c r="I69" s="309" t="str">
        <f>IF('1043Bf Données de base trav.'!R65="","",'1043Bf Données de base trav.'!R65)</f>
        <v/>
      </c>
      <c r="J69" s="310" t="str">
        <f t="shared" si="11"/>
        <v/>
      </c>
      <c r="K69" s="311" t="str">
        <f>IF('1043Bf Données de base trav.'!S65="","",'1043Bf Données de base trav.'!S65)</f>
        <v/>
      </c>
      <c r="L69" s="312" t="str">
        <f t="shared" si="24"/>
        <v/>
      </c>
      <c r="M69" s="313" t="str">
        <f t="shared" si="25"/>
        <v/>
      </c>
      <c r="N69" s="314" t="str">
        <f t="shared" si="26"/>
        <v/>
      </c>
      <c r="O69" s="315" t="str">
        <f t="shared" si="12"/>
        <v/>
      </c>
      <c r="P69" s="316" t="str">
        <f t="shared" si="27"/>
        <v/>
      </c>
      <c r="Q69" s="312" t="str">
        <f t="shared" si="28"/>
        <v/>
      </c>
      <c r="R69" s="306" t="str">
        <f>IF(Q69="","",MAX((M69-AH69)*'1043Af Demande'!$B$31,0))</f>
        <v/>
      </c>
      <c r="S69" s="317" t="str">
        <f t="shared" si="13"/>
        <v/>
      </c>
      <c r="T69" s="107"/>
      <c r="U69" s="108" t="str">
        <f t="shared" si="32"/>
        <v/>
      </c>
      <c r="V69" s="109" t="str">
        <f>'1043Bf Données de base trav.'!M65</f>
        <v/>
      </c>
      <c r="W69" s="110" t="str">
        <f>IF(A69="","",'1043Bf Données de base trav.'!Q65-'1043Bf Données de base trav.'!R65)</f>
        <v/>
      </c>
      <c r="X69" s="110" t="str">
        <f>IF(OR($C69="",E69="",F69="",G69="",K69="",'1043Cf CA saisonniers'!$D$25&lt;&gt;"Droit accordé"),"",E69-(F69+G69+W69+K69))</f>
        <v/>
      </c>
      <c r="Y69" s="111" t="str">
        <f t="shared" si="29"/>
        <v/>
      </c>
      <c r="Z69" s="111" t="str">
        <f t="shared" si="33"/>
        <v/>
      </c>
      <c r="AA69" s="111" t="str">
        <f t="shared" si="34"/>
        <v/>
      </c>
      <c r="AB69" s="112" t="str">
        <f t="shared" si="30"/>
        <v/>
      </c>
      <c r="AC69" s="112" t="str">
        <f t="shared" si="15"/>
        <v/>
      </c>
      <c r="AD69" s="112" t="str">
        <f t="shared" si="35"/>
        <v/>
      </c>
      <c r="AE69" s="112" t="str">
        <f t="shared" si="36"/>
        <v/>
      </c>
      <c r="AF69" s="112" t="str">
        <f t="shared" si="16"/>
        <v/>
      </c>
      <c r="AG69" s="112" t="str">
        <f>IF(OR($C69="",L69="",M69=""),"",MAX(N69+'1043Bf Données de base trav.'!T65-M69,0))</f>
        <v/>
      </c>
      <c r="AH69" s="112">
        <f>'1043Bf Données de base trav.'!T65</f>
        <v>0</v>
      </c>
      <c r="AI69" s="112" t="str">
        <f t="shared" si="17"/>
        <v/>
      </c>
      <c r="AJ69" s="113">
        <f t="shared" si="37"/>
        <v>0</v>
      </c>
      <c r="AK69" s="114">
        <f t="shared" si="18"/>
        <v>0</v>
      </c>
      <c r="AL69" s="112">
        <f t="shared" si="38"/>
        <v>0</v>
      </c>
      <c r="AM69" s="112">
        <f>IF(E69="",0,'1043Bf Données de base trav.'!P65)</f>
        <v>0</v>
      </c>
      <c r="AN69" s="115">
        <f>IF('1043Bf Données de base trav.'!Y65&gt;0,AD69,0)</f>
        <v>0</v>
      </c>
      <c r="AO69" s="116">
        <f>IF('1043Bf Données de base trav.'!Y65&gt;0,'1043Bf Données de base trav.'!T65,0)</f>
        <v>0</v>
      </c>
      <c r="AP69" s="112" t="str">
        <f t="shared" si="39"/>
        <v/>
      </c>
      <c r="AQ69" s="112">
        <f>'1043Bf Données de base trav.'!P65</f>
        <v>0</v>
      </c>
      <c r="AR69" s="112">
        <f t="shared" si="31"/>
        <v>0</v>
      </c>
    </row>
    <row r="70" spans="1:44" s="39" customFormat="1" ht="16.95" customHeight="1">
      <c r="A70" s="121" t="str">
        <f>IF('1043Bf Données de base trav.'!A66="","",'1043Bf Données de base trav.'!A66)</f>
        <v/>
      </c>
      <c r="B70" s="122" t="str">
        <f>IF('1043Bf Données de base trav.'!B66="","",'1043Bf Données de base trav.'!B66)</f>
        <v/>
      </c>
      <c r="C70" s="118" t="str">
        <f>IF('1043Bf Données de base trav.'!C66="","",'1043Bf Données de base trav.'!C66)</f>
        <v/>
      </c>
      <c r="D70" s="304" t="str">
        <f>IF(ISERROR('1043Bf Données de base trav.'!AJ66),"",'1043Bf Données de base trav.'!AJ66)</f>
        <v/>
      </c>
      <c r="E70" s="305" t="str">
        <f>IF('1043Bf Données de base trav.'!N66="","",'1043Bf Données de base trav.'!N66)</f>
        <v/>
      </c>
      <c r="F70" s="306" t="str">
        <f>IF('1043Bf Données de base trav.'!O66="","",'1043Bf Données de base trav.'!O66)</f>
        <v/>
      </c>
      <c r="G70" s="307" t="str">
        <f>IF('1043Bf Données de base trav.'!P66="","",'1043Bf Données de base trav.'!P66)</f>
        <v/>
      </c>
      <c r="H70" s="308" t="str">
        <f>IF('1043Bf Données de base trav.'!Q66="","",'1043Bf Données de base trav.'!Q66)</f>
        <v/>
      </c>
      <c r="I70" s="309" t="str">
        <f>IF('1043Bf Données de base trav.'!R66="","",'1043Bf Données de base trav.'!R66)</f>
        <v/>
      </c>
      <c r="J70" s="310" t="str">
        <f t="shared" si="11"/>
        <v/>
      </c>
      <c r="K70" s="311" t="str">
        <f>IF('1043Bf Données de base trav.'!S66="","",'1043Bf Données de base trav.'!S66)</f>
        <v/>
      </c>
      <c r="L70" s="312" t="str">
        <f t="shared" si="24"/>
        <v/>
      </c>
      <c r="M70" s="313" t="str">
        <f t="shared" si="25"/>
        <v/>
      </c>
      <c r="N70" s="314" t="str">
        <f t="shared" si="26"/>
        <v/>
      </c>
      <c r="O70" s="315" t="str">
        <f t="shared" si="12"/>
        <v/>
      </c>
      <c r="P70" s="316" t="str">
        <f t="shared" si="27"/>
        <v/>
      </c>
      <c r="Q70" s="312" t="str">
        <f t="shared" si="28"/>
        <v/>
      </c>
      <c r="R70" s="306" t="str">
        <f>IF(Q70="","",MAX((M70-AH70)*'1043Af Demande'!$B$31,0))</f>
        <v/>
      </c>
      <c r="S70" s="317" t="str">
        <f t="shared" si="13"/>
        <v/>
      </c>
      <c r="T70" s="107"/>
      <c r="U70" s="108" t="str">
        <f t="shared" si="32"/>
        <v/>
      </c>
      <c r="V70" s="109" t="str">
        <f>'1043Bf Données de base trav.'!M66</f>
        <v/>
      </c>
      <c r="W70" s="110" t="str">
        <f>IF(A70="","",'1043Bf Données de base trav.'!Q66-'1043Bf Données de base trav.'!R66)</f>
        <v/>
      </c>
      <c r="X70" s="110" t="str">
        <f>IF(OR($C70="",E70="",F70="",G70="",K70="",'1043Cf CA saisonniers'!$D$25&lt;&gt;"Droit accordé"),"",E70-(F70+G70+W70+K70))</f>
        <v/>
      </c>
      <c r="Y70" s="111" t="str">
        <f t="shared" si="29"/>
        <v/>
      </c>
      <c r="Z70" s="111" t="str">
        <f t="shared" si="33"/>
        <v/>
      </c>
      <c r="AA70" s="111" t="str">
        <f t="shared" si="34"/>
        <v/>
      </c>
      <c r="AB70" s="112" t="str">
        <f t="shared" si="30"/>
        <v/>
      </c>
      <c r="AC70" s="112" t="str">
        <f t="shared" si="15"/>
        <v/>
      </c>
      <c r="AD70" s="112" t="str">
        <f t="shared" si="35"/>
        <v/>
      </c>
      <c r="AE70" s="112" t="str">
        <f t="shared" si="36"/>
        <v/>
      </c>
      <c r="AF70" s="112" t="str">
        <f t="shared" si="16"/>
        <v/>
      </c>
      <c r="AG70" s="112" t="str">
        <f>IF(OR($C70="",L70="",M70=""),"",MAX(N70+'1043Bf Données de base trav.'!T66-M70,0))</f>
        <v/>
      </c>
      <c r="AH70" s="112">
        <f>'1043Bf Données de base trav.'!T66</f>
        <v>0</v>
      </c>
      <c r="AI70" s="112" t="str">
        <f t="shared" si="17"/>
        <v/>
      </c>
      <c r="AJ70" s="113">
        <f t="shared" si="37"/>
        <v>0</v>
      </c>
      <c r="AK70" s="114">
        <f t="shared" si="18"/>
        <v>0</v>
      </c>
      <c r="AL70" s="112">
        <f t="shared" si="38"/>
        <v>0</v>
      </c>
      <c r="AM70" s="112">
        <f>IF(E70="",0,'1043Bf Données de base trav.'!P66)</f>
        <v>0</v>
      </c>
      <c r="AN70" s="115">
        <f>IF('1043Bf Données de base trav.'!Y66&gt;0,AD70,0)</f>
        <v>0</v>
      </c>
      <c r="AO70" s="116">
        <f>IF('1043Bf Données de base trav.'!Y66&gt;0,'1043Bf Données de base trav.'!T66,0)</f>
        <v>0</v>
      </c>
      <c r="AP70" s="112" t="str">
        <f t="shared" si="39"/>
        <v/>
      </c>
      <c r="AQ70" s="112">
        <f>'1043Bf Données de base trav.'!P66</f>
        <v>0</v>
      </c>
      <c r="AR70" s="112">
        <f t="shared" si="31"/>
        <v>0</v>
      </c>
    </row>
    <row r="71" spans="1:44" s="39" customFormat="1" ht="16.95" customHeight="1">
      <c r="A71" s="121" t="str">
        <f>IF('1043Bf Données de base trav.'!A67="","",'1043Bf Données de base trav.'!A67)</f>
        <v/>
      </c>
      <c r="B71" s="122" t="str">
        <f>IF('1043Bf Données de base trav.'!B67="","",'1043Bf Données de base trav.'!B67)</f>
        <v/>
      </c>
      <c r="C71" s="118" t="str">
        <f>IF('1043Bf Données de base trav.'!C67="","",'1043Bf Données de base trav.'!C67)</f>
        <v/>
      </c>
      <c r="D71" s="304" t="str">
        <f>IF(ISERROR('1043Bf Données de base trav.'!AJ67),"",'1043Bf Données de base trav.'!AJ67)</f>
        <v/>
      </c>
      <c r="E71" s="305" t="str">
        <f>IF('1043Bf Données de base trav.'!N67="","",'1043Bf Données de base trav.'!N67)</f>
        <v/>
      </c>
      <c r="F71" s="306" t="str">
        <f>IF('1043Bf Données de base trav.'!O67="","",'1043Bf Données de base trav.'!O67)</f>
        <v/>
      </c>
      <c r="G71" s="307" t="str">
        <f>IF('1043Bf Données de base trav.'!P67="","",'1043Bf Données de base trav.'!P67)</f>
        <v/>
      </c>
      <c r="H71" s="308" t="str">
        <f>IF('1043Bf Données de base trav.'!Q67="","",'1043Bf Données de base trav.'!Q67)</f>
        <v/>
      </c>
      <c r="I71" s="309" t="str">
        <f>IF('1043Bf Données de base trav.'!R67="","",'1043Bf Données de base trav.'!R67)</f>
        <v/>
      </c>
      <c r="J71" s="310" t="str">
        <f t="shared" si="11"/>
        <v/>
      </c>
      <c r="K71" s="311" t="str">
        <f>IF('1043Bf Données de base trav.'!S67="","",'1043Bf Données de base trav.'!S67)</f>
        <v/>
      </c>
      <c r="L71" s="312" t="str">
        <f t="shared" si="24"/>
        <v/>
      </c>
      <c r="M71" s="313" t="str">
        <f t="shared" si="25"/>
        <v/>
      </c>
      <c r="N71" s="314" t="str">
        <f t="shared" si="26"/>
        <v/>
      </c>
      <c r="O71" s="315" t="str">
        <f t="shared" si="12"/>
        <v/>
      </c>
      <c r="P71" s="316" t="str">
        <f t="shared" si="27"/>
        <v/>
      </c>
      <c r="Q71" s="312" t="str">
        <f t="shared" si="28"/>
        <v/>
      </c>
      <c r="R71" s="306" t="str">
        <f>IF(Q71="","",MAX((M71-AH71)*'1043Af Demande'!$B$31,0))</f>
        <v/>
      </c>
      <c r="S71" s="317" t="str">
        <f t="shared" si="13"/>
        <v/>
      </c>
      <c r="T71" s="107"/>
      <c r="U71" s="108" t="str">
        <f t="shared" si="32"/>
        <v/>
      </c>
      <c r="V71" s="109" t="str">
        <f>'1043Bf Données de base trav.'!M67</f>
        <v/>
      </c>
      <c r="W71" s="110" t="str">
        <f>IF(A71="","",'1043Bf Données de base trav.'!Q67-'1043Bf Données de base trav.'!R67)</f>
        <v/>
      </c>
      <c r="X71" s="110" t="str">
        <f>IF(OR($C71="",E71="",F71="",G71="",K71="",'1043Cf CA saisonniers'!$D$25&lt;&gt;"Droit accordé"),"",E71-(F71+G71+W71+K71))</f>
        <v/>
      </c>
      <c r="Y71" s="111" t="str">
        <f t="shared" si="29"/>
        <v/>
      </c>
      <c r="Z71" s="111" t="str">
        <f t="shared" si="33"/>
        <v/>
      </c>
      <c r="AA71" s="111" t="str">
        <f t="shared" si="34"/>
        <v/>
      </c>
      <c r="AB71" s="112" t="str">
        <f t="shared" si="30"/>
        <v/>
      </c>
      <c r="AC71" s="112" t="str">
        <f t="shared" si="15"/>
        <v/>
      </c>
      <c r="AD71" s="112" t="str">
        <f t="shared" si="35"/>
        <v/>
      </c>
      <c r="AE71" s="112" t="str">
        <f t="shared" si="36"/>
        <v/>
      </c>
      <c r="AF71" s="112" t="str">
        <f t="shared" si="16"/>
        <v/>
      </c>
      <c r="AG71" s="112" t="str">
        <f>IF(OR($C71="",L71="",M71=""),"",MAX(N71+'1043Bf Données de base trav.'!T67-M71,0))</f>
        <v/>
      </c>
      <c r="AH71" s="112">
        <f>'1043Bf Données de base trav.'!T67</f>
        <v>0</v>
      </c>
      <c r="AI71" s="112" t="str">
        <f t="shared" si="17"/>
        <v/>
      </c>
      <c r="AJ71" s="113">
        <f t="shared" si="37"/>
        <v>0</v>
      </c>
      <c r="AK71" s="114">
        <f t="shared" si="18"/>
        <v>0</v>
      </c>
      <c r="AL71" s="112">
        <f t="shared" si="38"/>
        <v>0</v>
      </c>
      <c r="AM71" s="112">
        <f>IF(E71="",0,'1043Bf Données de base trav.'!P67)</f>
        <v>0</v>
      </c>
      <c r="AN71" s="115">
        <f>IF('1043Bf Données de base trav.'!Y67&gt;0,AD71,0)</f>
        <v>0</v>
      </c>
      <c r="AO71" s="116">
        <f>IF('1043Bf Données de base trav.'!Y67&gt;0,'1043Bf Données de base trav.'!T67,0)</f>
        <v>0</v>
      </c>
      <c r="AP71" s="112" t="str">
        <f t="shared" si="39"/>
        <v/>
      </c>
      <c r="AQ71" s="112">
        <f>'1043Bf Données de base trav.'!P67</f>
        <v>0</v>
      </c>
      <c r="AR71" s="112">
        <f t="shared" si="31"/>
        <v>0</v>
      </c>
    </row>
    <row r="72" spans="1:44" s="39" customFormat="1" ht="16.95" customHeight="1">
      <c r="A72" s="121" t="str">
        <f>IF('1043Bf Données de base trav.'!A68="","",'1043Bf Données de base trav.'!A68)</f>
        <v/>
      </c>
      <c r="B72" s="122" t="str">
        <f>IF('1043Bf Données de base trav.'!B68="","",'1043Bf Données de base trav.'!B68)</f>
        <v/>
      </c>
      <c r="C72" s="118" t="str">
        <f>IF('1043Bf Données de base trav.'!C68="","",'1043Bf Données de base trav.'!C68)</f>
        <v/>
      </c>
      <c r="D72" s="304" t="str">
        <f>IF(ISERROR('1043Bf Données de base trav.'!AJ68),"",'1043Bf Données de base trav.'!AJ68)</f>
        <v/>
      </c>
      <c r="E72" s="305" t="str">
        <f>IF('1043Bf Données de base trav.'!N68="","",'1043Bf Données de base trav.'!N68)</f>
        <v/>
      </c>
      <c r="F72" s="306" t="str">
        <f>IF('1043Bf Données de base trav.'!O68="","",'1043Bf Données de base trav.'!O68)</f>
        <v/>
      </c>
      <c r="G72" s="307" t="str">
        <f>IF('1043Bf Données de base trav.'!P68="","",'1043Bf Données de base trav.'!P68)</f>
        <v/>
      </c>
      <c r="H72" s="308" t="str">
        <f>IF('1043Bf Données de base trav.'!Q68="","",'1043Bf Données de base trav.'!Q68)</f>
        <v/>
      </c>
      <c r="I72" s="309" t="str">
        <f>IF('1043Bf Données de base trav.'!R68="","",'1043Bf Données de base trav.'!R68)</f>
        <v/>
      </c>
      <c r="J72" s="310" t="str">
        <f t="shared" si="11"/>
        <v/>
      </c>
      <c r="K72" s="311" t="str">
        <f>IF('1043Bf Données de base trav.'!S68="","",'1043Bf Données de base trav.'!S68)</f>
        <v/>
      </c>
      <c r="L72" s="312" t="str">
        <f t="shared" si="24"/>
        <v/>
      </c>
      <c r="M72" s="313" t="str">
        <f t="shared" si="25"/>
        <v/>
      </c>
      <c r="N72" s="314" t="str">
        <f t="shared" si="26"/>
        <v/>
      </c>
      <c r="O72" s="315" t="str">
        <f t="shared" si="12"/>
        <v/>
      </c>
      <c r="P72" s="316" t="str">
        <f t="shared" si="27"/>
        <v/>
      </c>
      <c r="Q72" s="312" t="str">
        <f t="shared" si="28"/>
        <v/>
      </c>
      <c r="R72" s="306" t="str">
        <f>IF(Q72="","",MAX((M72-AH72)*'1043Af Demande'!$B$31,0))</f>
        <v/>
      </c>
      <c r="S72" s="317" t="str">
        <f t="shared" si="13"/>
        <v/>
      </c>
      <c r="T72" s="107"/>
      <c r="U72" s="108" t="str">
        <f t="shared" si="32"/>
        <v/>
      </c>
      <c r="V72" s="109" t="str">
        <f>'1043Bf Données de base trav.'!M68</f>
        <v/>
      </c>
      <c r="W72" s="110" t="str">
        <f>IF(A72="","",'1043Bf Données de base trav.'!Q68-'1043Bf Données de base trav.'!R68)</f>
        <v/>
      </c>
      <c r="X72" s="110" t="str">
        <f>IF(OR($C72="",E72="",F72="",G72="",K72="",'1043Cf CA saisonniers'!$D$25&lt;&gt;"Droit accordé"),"",E72-(F72+G72+W72+K72))</f>
        <v/>
      </c>
      <c r="Y72" s="111" t="str">
        <f t="shared" si="29"/>
        <v/>
      </c>
      <c r="Z72" s="111" t="str">
        <f t="shared" si="33"/>
        <v/>
      </c>
      <c r="AA72" s="111" t="str">
        <f t="shared" si="34"/>
        <v/>
      </c>
      <c r="AB72" s="112" t="str">
        <f t="shared" si="30"/>
        <v/>
      </c>
      <c r="AC72" s="112" t="str">
        <f t="shared" si="15"/>
        <v/>
      </c>
      <c r="AD72" s="112" t="str">
        <f t="shared" si="35"/>
        <v/>
      </c>
      <c r="AE72" s="112" t="str">
        <f t="shared" si="36"/>
        <v/>
      </c>
      <c r="AF72" s="112" t="str">
        <f t="shared" si="16"/>
        <v/>
      </c>
      <c r="AG72" s="112" t="str">
        <f>IF(OR($C72="",L72="",M72=""),"",MAX(N72+'1043Bf Données de base trav.'!T68-M72,0))</f>
        <v/>
      </c>
      <c r="AH72" s="112">
        <f>'1043Bf Données de base trav.'!T68</f>
        <v>0</v>
      </c>
      <c r="AI72" s="112" t="str">
        <f t="shared" si="17"/>
        <v/>
      </c>
      <c r="AJ72" s="113">
        <f t="shared" si="37"/>
        <v>0</v>
      </c>
      <c r="AK72" s="114">
        <f t="shared" si="18"/>
        <v>0</v>
      </c>
      <c r="AL72" s="112">
        <f t="shared" si="38"/>
        <v>0</v>
      </c>
      <c r="AM72" s="112">
        <f>IF(E72="",0,'1043Bf Données de base trav.'!P68)</f>
        <v>0</v>
      </c>
      <c r="AN72" s="115">
        <f>IF('1043Bf Données de base trav.'!Y68&gt;0,AD72,0)</f>
        <v>0</v>
      </c>
      <c r="AO72" s="116">
        <f>IF('1043Bf Données de base trav.'!Y68&gt;0,'1043Bf Données de base trav.'!T68,0)</f>
        <v>0</v>
      </c>
      <c r="AP72" s="112" t="str">
        <f t="shared" si="39"/>
        <v/>
      </c>
      <c r="AQ72" s="112">
        <f>'1043Bf Données de base trav.'!P68</f>
        <v>0</v>
      </c>
      <c r="AR72" s="112">
        <f t="shared" si="31"/>
        <v>0</v>
      </c>
    </row>
    <row r="73" spans="1:44" s="39" customFormat="1" ht="16.95" customHeight="1">
      <c r="A73" s="121" t="str">
        <f>IF('1043Bf Données de base trav.'!A69="","",'1043Bf Données de base trav.'!A69)</f>
        <v/>
      </c>
      <c r="B73" s="122" t="str">
        <f>IF('1043Bf Données de base trav.'!B69="","",'1043Bf Données de base trav.'!B69)</f>
        <v/>
      </c>
      <c r="C73" s="118" t="str">
        <f>IF('1043Bf Données de base trav.'!C69="","",'1043Bf Données de base trav.'!C69)</f>
        <v/>
      </c>
      <c r="D73" s="304" t="str">
        <f>IF(ISERROR('1043Bf Données de base trav.'!AJ69),"",'1043Bf Données de base trav.'!AJ69)</f>
        <v/>
      </c>
      <c r="E73" s="305" t="str">
        <f>IF('1043Bf Données de base trav.'!N69="","",'1043Bf Données de base trav.'!N69)</f>
        <v/>
      </c>
      <c r="F73" s="306" t="str">
        <f>IF('1043Bf Données de base trav.'!O69="","",'1043Bf Données de base trav.'!O69)</f>
        <v/>
      </c>
      <c r="G73" s="307" t="str">
        <f>IF('1043Bf Données de base trav.'!P69="","",'1043Bf Données de base trav.'!P69)</f>
        <v/>
      </c>
      <c r="H73" s="308" t="str">
        <f>IF('1043Bf Données de base trav.'!Q69="","",'1043Bf Données de base trav.'!Q69)</f>
        <v/>
      </c>
      <c r="I73" s="309" t="str">
        <f>IF('1043Bf Données de base trav.'!R69="","",'1043Bf Données de base trav.'!R69)</f>
        <v/>
      </c>
      <c r="J73" s="310" t="str">
        <f t="shared" si="11"/>
        <v/>
      </c>
      <c r="K73" s="311" t="str">
        <f>IF('1043Bf Données de base trav.'!S69="","",'1043Bf Données de base trav.'!S69)</f>
        <v/>
      </c>
      <c r="L73" s="312" t="str">
        <f t="shared" si="24"/>
        <v/>
      </c>
      <c r="M73" s="313" t="str">
        <f t="shared" si="25"/>
        <v/>
      </c>
      <c r="N73" s="314" t="str">
        <f t="shared" si="26"/>
        <v/>
      </c>
      <c r="O73" s="315" t="str">
        <f t="shared" si="12"/>
        <v/>
      </c>
      <c r="P73" s="316" t="str">
        <f t="shared" si="27"/>
        <v/>
      </c>
      <c r="Q73" s="312" t="str">
        <f t="shared" si="28"/>
        <v/>
      </c>
      <c r="R73" s="306" t="str">
        <f>IF(Q73="","",MAX((M73-AH73)*'1043Af Demande'!$B$31,0))</f>
        <v/>
      </c>
      <c r="S73" s="317" t="str">
        <f t="shared" si="13"/>
        <v/>
      </c>
      <c r="T73" s="107"/>
      <c r="U73" s="108" t="str">
        <f t="shared" si="32"/>
        <v/>
      </c>
      <c r="V73" s="109" t="str">
        <f>'1043Bf Données de base trav.'!M69</f>
        <v/>
      </c>
      <c r="W73" s="110" t="str">
        <f>IF(A73="","",'1043Bf Données de base trav.'!Q69-'1043Bf Données de base trav.'!R69)</f>
        <v/>
      </c>
      <c r="X73" s="110" t="str">
        <f>IF(OR($C73="",E73="",F73="",G73="",K73="",'1043Cf CA saisonniers'!$D$25&lt;&gt;"Droit accordé"),"",E73-(F73+G73+W73+K73))</f>
        <v/>
      </c>
      <c r="Y73" s="111" t="str">
        <f t="shared" si="29"/>
        <v/>
      </c>
      <c r="Z73" s="111" t="str">
        <f t="shared" si="33"/>
        <v/>
      </c>
      <c r="AA73" s="111" t="str">
        <f t="shared" si="34"/>
        <v/>
      </c>
      <c r="AB73" s="112" t="str">
        <f t="shared" si="30"/>
        <v/>
      </c>
      <c r="AC73" s="112" t="str">
        <f t="shared" si="15"/>
        <v/>
      </c>
      <c r="AD73" s="112" t="str">
        <f t="shared" si="35"/>
        <v/>
      </c>
      <c r="AE73" s="112" t="str">
        <f t="shared" si="36"/>
        <v/>
      </c>
      <c r="AF73" s="112" t="str">
        <f t="shared" si="16"/>
        <v/>
      </c>
      <c r="AG73" s="112" t="str">
        <f>IF(OR($C73="",L73="",M73=""),"",MAX(N73+'1043Bf Données de base trav.'!T69-M73,0))</f>
        <v/>
      </c>
      <c r="AH73" s="112">
        <f>'1043Bf Données de base trav.'!T69</f>
        <v>0</v>
      </c>
      <c r="AI73" s="112" t="str">
        <f t="shared" si="17"/>
        <v/>
      </c>
      <c r="AJ73" s="113">
        <f t="shared" si="37"/>
        <v>0</v>
      </c>
      <c r="AK73" s="114">
        <f t="shared" si="18"/>
        <v>0</v>
      </c>
      <c r="AL73" s="112">
        <f t="shared" si="38"/>
        <v>0</v>
      </c>
      <c r="AM73" s="112">
        <f>IF(E73="",0,'1043Bf Données de base trav.'!P69)</f>
        <v>0</v>
      </c>
      <c r="AN73" s="115">
        <f>IF('1043Bf Données de base trav.'!Y69&gt;0,AD73,0)</f>
        <v>0</v>
      </c>
      <c r="AO73" s="116">
        <f>IF('1043Bf Données de base trav.'!Y69&gt;0,'1043Bf Données de base trav.'!T69,0)</f>
        <v>0</v>
      </c>
      <c r="AP73" s="112" t="str">
        <f t="shared" si="39"/>
        <v/>
      </c>
      <c r="AQ73" s="112">
        <f>'1043Bf Données de base trav.'!P69</f>
        <v>0</v>
      </c>
      <c r="AR73" s="112">
        <f t="shared" si="31"/>
        <v>0</v>
      </c>
    </row>
    <row r="74" spans="1:44" s="39" customFormat="1" ht="16.95" customHeight="1">
      <c r="A74" s="121" t="str">
        <f>IF('1043Bf Données de base trav.'!A70="","",'1043Bf Données de base trav.'!A70)</f>
        <v/>
      </c>
      <c r="B74" s="122" t="str">
        <f>IF('1043Bf Données de base trav.'!B70="","",'1043Bf Données de base trav.'!B70)</f>
        <v/>
      </c>
      <c r="C74" s="118" t="str">
        <f>IF('1043Bf Données de base trav.'!C70="","",'1043Bf Données de base trav.'!C70)</f>
        <v/>
      </c>
      <c r="D74" s="304" t="str">
        <f>IF(ISERROR('1043Bf Données de base trav.'!AJ70),"",'1043Bf Données de base trav.'!AJ70)</f>
        <v/>
      </c>
      <c r="E74" s="305" t="str">
        <f>IF('1043Bf Données de base trav.'!N70="","",'1043Bf Données de base trav.'!N70)</f>
        <v/>
      </c>
      <c r="F74" s="306" t="str">
        <f>IF('1043Bf Données de base trav.'!O70="","",'1043Bf Données de base trav.'!O70)</f>
        <v/>
      </c>
      <c r="G74" s="307" t="str">
        <f>IF('1043Bf Données de base trav.'!P70="","",'1043Bf Données de base trav.'!P70)</f>
        <v/>
      </c>
      <c r="H74" s="308" t="str">
        <f>IF('1043Bf Données de base trav.'!Q70="","",'1043Bf Données de base trav.'!Q70)</f>
        <v/>
      </c>
      <c r="I74" s="309" t="str">
        <f>IF('1043Bf Données de base trav.'!R70="","",'1043Bf Données de base trav.'!R70)</f>
        <v/>
      </c>
      <c r="J74" s="310" t="str">
        <f t="shared" si="11"/>
        <v/>
      </c>
      <c r="K74" s="311" t="str">
        <f>IF('1043Bf Données de base trav.'!S70="","",'1043Bf Données de base trav.'!S70)</f>
        <v/>
      </c>
      <c r="L74" s="312" t="str">
        <f t="shared" si="24"/>
        <v/>
      </c>
      <c r="M74" s="313" t="str">
        <f t="shared" si="25"/>
        <v/>
      </c>
      <c r="N74" s="314" t="str">
        <f t="shared" si="26"/>
        <v/>
      </c>
      <c r="O74" s="315" t="str">
        <f t="shared" si="12"/>
        <v/>
      </c>
      <c r="P74" s="316" t="str">
        <f t="shared" si="27"/>
        <v/>
      </c>
      <c r="Q74" s="312" t="str">
        <f t="shared" si="28"/>
        <v/>
      </c>
      <c r="R74" s="306" t="str">
        <f>IF(Q74="","",MAX((M74-AH74)*'1043Af Demande'!$B$31,0))</f>
        <v/>
      </c>
      <c r="S74" s="317" t="str">
        <f t="shared" si="13"/>
        <v/>
      </c>
      <c r="T74" s="107"/>
      <c r="U74" s="108" t="str">
        <f t="shared" si="32"/>
        <v/>
      </c>
      <c r="V74" s="109" t="str">
        <f>'1043Bf Données de base trav.'!M70</f>
        <v/>
      </c>
      <c r="W74" s="110" t="str">
        <f>IF(A74="","",'1043Bf Données de base trav.'!Q70-'1043Bf Données de base trav.'!R70)</f>
        <v/>
      </c>
      <c r="X74" s="110" t="str">
        <f>IF(OR($C74="",E74="",F74="",G74="",K74="",'1043Cf CA saisonniers'!$D$25&lt;&gt;"Droit accordé"),"",E74-(F74+G74+W74+K74))</f>
        <v/>
      </c>
      <c r="Y74" s="111" t="str">
        <f t="shared" si="29"/>
        <v/>
      </c>
      <c r="Z74" s="111" t="str">
        <f t="shared" si="33"/>
        <v/>
      </c>
      <c r="AA74" s="111" t="str">
        <f t="shared" si="34"/>
        <v/>
      </c>
      <c r="AB74" s="112" t="str">
        <f t="shared" si="30"/>
        <v/>
      </c>
      <c r="AC74" s="112" t="str">
        <f t="shared" si="15"/>
        <v/>
      </c>
      <c r="AD74" s="112" t="str">
        <f t="shared" si="35"/>
        <v/>
      </c>
      <c r="AE74" s="112" t="str">
        <f t="shared" si="36"/>
        <v/>
      </c>
      <c r="AF74" s="112" t="str">
        <f t="shared" si="16"/>
        <v/>
      </c>
      <c r="AG74" s="112" t="str">
        <f>IF(OR($C74="",L74="",M74=""),"",MAX(N74+'1043Bf Données de base trav.'!T70-M74,0))</f>
        <v/>
      </c>
      <c r="AH74" s="112">
        <f>'1043Bf Données de base trav.'!T70</f>
        <v>0</v>
      </c>
      <c r="AI74" s="112" t="str">
        <f t="shared" si="17"/>
        <v/>
      </c>
      <c r="AJ74" s="113">
        <f t="shared" si="37"/>
        <v>0</v>
      </c>
      <c r="AK74" s="114">
        <f t="shared" si="18"/>
        <v>0</v>
      </c>
      <c r="AL74" s="112">
        <f t="shared" si="38"/>
        <v>0</v>
      </c>
      <c r="AM74" s="112">
        <f>IF(E74="",0,'1043Bf Données de base trav.'!P70)</f>
        <v>0</v>
      </c>
      <c r="AN74" s="115">
        <f>IF('1043Bf Données de base trav.'!Y70&gt;0,AD74,0)</f>
        <v>0</v>
      </c>
      <c r="AO74" s="116">
        <f>IF('1043Bf Données de base trav.'!Y70&gt;0,'1043Bf Données de base trav.'!T70,0)</f>
        <v>0</v>
      </c>
      <c r="AP74" s="112" t="str">
        <f t="shared" si="39"/>
        <v/>
      </c>
      <c r="AQ74" s="112">
        <f>'1043Bf Données de base trav.'!P70</f>
        <v>0</v>
      </c>
      <c r="AR74" s="112">
        <f t="shared" si="31"/>
        <v>0</v>
      </c>
    </row>
    <row r="75" spans="1:44" s="39" customFormat="1" ht="16.95" customHeight="1">
      <c r="A75" s="121" t="str">
        <f>IF('1043Bf Données de base trav.'!A71="","",'1043Bf Données de base trav.'!A71)</f>
        <v/>
      </c>
      <c r="B75" s="122" t="str">
        <f>IF('1043Bf Données de base trav.'!B71="","",'1043Bf Données de base trav.'!B71)</f>
        <v/>
      </c>
      <c r="C75" s="118" t="str">
        <f>IF('1043Bf Données de base trav.'!C71="","",'1043Bf Données de base trav.'!C71)</f>
        <v/>
      </c>
      <c r="D75" s="304" t="str">
        <f>IF(ISERROR('1043Bf Données de base trav.'!AJ71),"",'1043Bf Données de base trav.'!AJ71)</f>
        <v/>
      </c>
      <c r="E75" s="305" t="str">
        <f>IF('1043Bf Données de base trav.'!N71="","",'1043Bf Données de base trav.'!N71)</f>
        <v/>
      </c>
      <c r="F75" s="306" t="str">
        <f>IF('1043Bf Données de base trav.'!O71="","",'1043Bf Données de base trav.'!O71)</f>
        <v/>
      </c>
      <c r="G75" s="307" t="str">
        <f>IF('1043Bf Données de base trav.'!P71="","",'1043Bf Données de base trav.'!P71)</f>
        <v/>
      </c>
      <c r="H75" s="308" t="str">
        <f>IF('1043Bf Données de base trav.'!Q71="","",'1043Bf Données de base trav.'!Q71)</f>
        <v/>
      </c>
      <c r="I75" s="309" t="str">
        <f>IF('1043Bf Données de base trav.'!R71="","",'1043Bf Données de base trav.'!R71)</f>
        <v/>
      </c>
      <c r="J75" s="310" t="str">
        <f t="shared" si="11"/>
        <v/>
      </c>
      <c r="K75" s="311" t="str">
        <f>IF('1043Bf Données de base trav.'!S71="","",'1043Bf Données de base trav.'!S71)</f>
        <v/>
      </c>
      <c r="L75" s="312" t="str">
        <f t="shared" si="24"/>
        <v/>
      </c>
      <c r="M75" s="313" t="str">
        <f t="shared" si="25"/>
        <v/>
      </c>
      <c r="N75" s="314" t="str">
        <f t="shared" si="26"/>
        <v/>
      </c>
      <c r="O75" s="315" t="str">
        <f t="shared" si="12"/>
        <v/>
      </c>
      <c r="P75" s="316" t="str">
        <f t="shared" si="27"/>
        <v/>
      </c>
      <c r="Q75" s="312" t="str">
        <f t="shared" si="28"/>
        <v/>
      </c>
      <c r="R75" s="306" t="str">
        <f>IF(Q75="","",MAX((M75-AH75)*'1043Af Demande'!$B$31,0))</f>
        <v/>
      </c>
      <c r="S75" s="317" t="str">
        <f t="shared" si="13"/>
        <v/>
      </c>
      <c r="T75" s="107"/>
      <c r="U75" s="108" t="str">
        <f t="shared" si="32"/>
        <v/>
      </c>
      <c r="V75" s="109" t="str">
        <f>'1043Bf Données de base trav.'!M71</f>
        <v/>
      </c>
      <c r="W75" s="110" t="str">
        <f>IF(A75="","",'1043Bf Données de base trav.'!Q71-'1043Bf Données de base trav.'!R71)</f>
        <v/>
      </c>
      <c r="X75" s="110" t="str">
        <f>IF(OR($C75="",E75="",F75="",G75="",K75="",'1043Cf CA saisonniers'!$D$25&lt;&gt;"Droit accordé"),"",E75-(F75+G75+W75+K75))</f>
        <v/>
      </c>
      <c r="Y75" s="111" t="str">
        <f t="shared" si="29"/>
        <v/>
      </c>
      <c r="Z75" s="111" t="str">
        <f t="shared" si="33"/>
        <v/>
      </c>
      <c r="AA75" s="111" t="str">
        <f t="shared" si="34"/>
        <v/>
      </c>
      <c r="AB75" s="112" t="str">
        <f t="shared" si="30"/>
        <v/>
      </c>
      <c r="AC75" s="112" t="str">
        <f t="shared" si="15"/>
        <v/>
      </c>
      <c r="AD75" s="112" t="str">
        <f t="shared" si="35"/>
        <v/>
      </c>
      <c r="AE75" s="112" t="str">
        <f t="shared" si="36"/>
        <v/>
      </c>
      <c r="AF75" s="112" t="str">
        <f t="shared" si="16"/>
        <v/>
      </c>
      <c r="AG75" s="112" t="str">
        <f>IF(OR($C75="",L75="",M75=""),"",MAX(N75+'1043Bf Données de base trav.'!T71-M75,0))</f>
        <v/>
      </c>
      <c r="AH75" s="112">
        <f>'1043Bf Données de base trav.'!T71</f>
        <v>0</v>
      </c>
      <c r="AI75" s="112" t="str">
        <f t="shared" si="17"/>
        <v/>
      </c>
      <c r="AJ75" s="113">
        <f t="shared" si="37"/>
        <v>0</v>
      </c>
      <c r="AK75" s="114">
        <f t="shared" si="18"/>
        <v>0</v>
      </c>
      <c r="AL75" s="112">
        <f t="shared" si="38"/>
        <v>0</v>
      </c>
      <c r="AM75" s="112">
        <f>IF(E75="",0,'1043Bf Données de base trav.'!P71)</f>
        <v>0</v>
      </c>
      <c r="AN75" s="115">
        <f>IF('1043Bf Données de base trav.'!Y71&gt;0,AD75,0)</f>
        <v>0</v>
      </c>
      <c r="AO75" s="116">
        <f>IF('1043Bf Données de base trav.'!Y71&gt;0,'1043Bf Données de base trav.'!T71,0)</f>
        <v>0</v>
      </c>
      <c r="AP75" s="112" t="str">
        <f t="shared" si="39"/>
        <v/>
      </c>
      <c r="AQ75" s="112">
        <f>'1043Bf Données de base trav.'!P71</f>
        <v>0</v>
      </c>
      <c r="AR75" s="112">
        <f t="shared" si="31"/>
        <v>0</v>
      </c>
    </row>
    <row r="76" spans="1:44" s="39" customFormat="1" ht="16.95" customHeight="1">
      <c r="A76" s="121" t="str">
        <f>IF('1043Bf Données de base trav.'!A72="","",'1043Bf Données de base trav.'!A72)</f>
        <v/>
      </c>
      <c r="B76" s="122" t="str">
        <f>IF('1043Bf Données de base trav.'!B72="","",'1043Bf Données de base trav.'!B72)</f>
        <v/>
      </c>
      <c r="C76" s="118" t="str">
        <f>IF('1043Bf Données de base trav.'!C72="","",'1043Bf Données de base trav.'!C72)</f>
        <v/>
      </c>
      <c r="D76" s="304" t="str">
        <f>IF(ISERROR('1043Bf Données de base trav.'!AJ72),"",'1043Bf Données de base trav.'!AJ72)</f>
        <v/>
      </c>
      <c r="E76" s="305" t="str">
        <f>IF('1043Bf Données de base trav.'!N72="","",'1043Bf Données de base trav.'!N72)</f>
        <v/>
      </c>
      <c r="F76" s="306" t="str">
        <f>IF('1043Bf Données de base trav.'!O72="","",'1043Bf Données de base trav.'!O72)</f>
        <v/>
      </c>
      <c r="G76" s="307" t="str">
        <f>IF('1043Bf Données de base trav.'!P72="","",'1043Bf Données de base trav.'!P72)</f>
        <v/>
      </c>
      <c r="H76" s="308" t="str">
        <f>IF('1043Bf Données de base trav.'!Q72="","",'1043Bf Données de base trav.'!Q72)</f>
        <v/>
      </c>
      <c r="I76" s="309" t="str">
        <f>IF('1043Bf Données de base trav.'!R72="","",'1043Bf Données de base trav.'!R72)</f>
        <v/>
      </c>
      <c r="J76" s="310" t="str">
        <f t="shared" si="11"/>
        <v/>
      </c>
      <c r="K76" s="311" t="str">
        <f>IF('1043Bf Données de base trav.'!S72="","",'1043Bf Données de base trav.'!S72)</f>
        <v/>
      </c>
      <c r="L76" s="312" t="str">
        <f t="shared" si="24"/>
        <v/>
      </c>
      <c r="M76" s="313" t="str">
        <f t="shared" si="25"/>
        <v/>
      </c>
      <c r="N76" s="314" t="str">
        <f t="shared" si="26"/>
        <v/>
      </c>
      <c r="O76" s="315" t="str">
        <f t="shared" si="12"/>
        <v/>
      </c>
      <c r="P76" s="316" t="str">
        <f t="shared" si="27"/>
        <v/>
      </c>
      <c r="Q76" s="312" t="str">
        <f t="shared" si="28"/>
        <v/>
      </c>
      <c r="R76" s="306" t="str">
        <f>IF(Q76="","",MAX((M76-AH76)*'1043Af Demande'!$B$31,0))</f>
        <v/>
      </c>
      <c r="S76" s="317" t="str">
        <f t="shared" si="13"/>
        <v/>
      </c>
      <c r="T76" s="107"/>
      <c r="U76" s="108" t="str">
        <f t="shared" ref="U76:U111" si="40">IF($A76="","",D76)</f>
        <v/>
      </c>
      <c r="V76" s="109" t="str">
        <f>'1043Bf Données de base trav.'!M72</f>
        <v/>
      </c>
      <c r="W76" s="110" t="str">
        <f>IF(A76="","",'1043Bf Données de base trav.'!Q72-'1043Bf Données de base trav.'!R72)</f>
        <v/>
      </c>
      <c r="X76" s="110" t="str">
        <f>IF(OR($C76="",E76="",F76="",G76="",K76="",'1043Cf CA saisonniers'!$D$25&lt;&gt;"Droit accordé"),"",E76-(F76+G76+W76+K76))</f>
        <v/>
      </c>
      <c r="Y76" s="111" t="str">
        <f t="shared" si="29"/>
        <v/>
      </c>
      <c r="Z76" s="111" t="str">
        <f t="shared" ref="Z76:Z111" si="41">IF(L76="","",Z$8)</f>
        <v/>
      </c>
      <c r="AA76" s="111" t="str">
        <f t="shared" ref="AA76:AA111" si="42">IF(L76="","",L76*AA$8)</f>
        <v/>
      </c>
      <c r="AB76" s="112" t="str">
        <f t="shared" si="30"/>
        <v/>
      </c>
      <c r="AC76" s="112" t="str">
        <f t="shared" si="15"/>
        <v/>
      </c>
      <c r="AD76" s="112" t="str">
        <f t="shared" ref="AD76:AD111" si="43">IF(OR($C76="",L76="",D76=""),"",MAX(ROUND(L76*D76*2,1)/2,0))</f>
        <v/>
      </c>
      <c r="AE76" s="112" t="str">
        <f t="shared" ref="AE76:AE111" si="44">IF(OR($C76="",M76=""),"",ROUND(M76*8/5,1)/2)</f>
        <v/>
      </c>
      <c r="AF76" s="112" t="str">
        <f t="shared" si="16"/>
        <v/>
      </c>
      <c r="AG76" s="112" t="str">
        <f>IF(OR($C76="",L76="",M76=""),"",MAX(N76+'1043Bf Données de base trav.'!T72-M76,0))</f>
        <v/>
      </c>
      <c r="AH76" s="112">
        <f>'1043Bf Données de base trav.'!T72</f>
        <v>0</v>
      </c>
      <c r="AI76" s="112" t="str">
        <f t="shared" si="17"/>
        <v/>
      </c>
      <c r="AJ76" s="113">
        <f t="shared" ref="AJ76:AJ111" si="45">IF(E76="",0,1)</f>
        <v>0</v>
      </c>
      <c r="AK76" s="114">
        <f t="shared" si="18"/>
        <v>0</v>
      </c>
      <c r="AL76" s="112">
        <f t="shared" ref="AL76:AL111" si="46">IF(E76="",0,E76)</f>
        <v>0</v>
      </c>
      <c r="AM76" s="112">
        <f>IF(E76="",0,'1043Bf Données de base trav.'!P72)</f>
        <v>0</v>
      </c>
      <c r="AN76" s="115">
        <f>IF('1043Bf Données de base trav.'!Y72&gt;0,AD76,0)</f>
        <v>0</v>
      </c>
      <c r="AO76" s="116">
        <f>IF('1043Bf Données de base trav.'!Y72&gt;0,'1043Bf Données de base trav.'!T72,0)</f>
        <v>0</v>
      </c>
      <c r="AP76" s="112" t="str">
        <f t="shared" ref="AP76:AP111" si="47">E76</f>
        <v/>
      </c>
      <c r="AQ76" s="112">
        <f>'1043Bf Données de base trav.'!P72</f>
        <v>0</v>
      </c>
      <c r="AR76" s="112">
        <f t="shared" si="31"/>
        <v>0</v>
      </c>
    </row>
    <row r="77" spans="1:44" s="39" customFormat="1" ht="16.95" customHeight="1">
      <c r="A77" s="121" t="str">
        <f>IF('1043Bf Données de base trav.'!A73="","",'1043Bf Données de base trav.'!A73)</f>
        <v/>
      </c>
      <c r="B77" s="122" t="str">
        <f>IF('1043Bf Données de base trav.'!B73="","",'1043Bf Données de base trav.'!B73)</f>
        <v/>
      </c>
      <c r="C77" s="118" t="str">
        <f>IF('1043Bf Données de base trav.'!C73="","",'1043Bf Données de base trav.'!C73)</f>
        <v/>
      </c>
      <c r="D77" s="304" t="str">
        <f>IF(ISERROR('1043Bf Données de base trav.'!AJ73),"",'1043Bf Données de base trav.'!AJ73)</f>
        <v/>
      </c>
      <c r="E77" s="305" t="str">
        <f>IF('1043Bf Données de base trav.'!N73="","",'1043Bf Données de base trav.'!N73)</f>
        <v/>
      </c>
      <c r="F77" s="306" t="str">
        <f>IF('1043Bf Données de base trav.'!O73="","",'1043Bf Données de base trav.'!O73)</f>
        <v/>
      </c>
      <c r="G77" s="307" t="str">
        <f>IF('1043Bf Données de base trav.'!P73="","",'1043Bf Données de base trav.'!P73)</f>
        <v/>
      </c>
      <c r="H77" s="308" t="str">
        <f>IF('1043Bf Données de base trav.'!Q73="","",'1043Bf Données de base trav.'!Q73)</f>
        <v/>
      </c>
      <c r="I77" s="309" t="str">
        <f>IF('1043Bf Données de base trav.'!R73="","",'1043Bf Données de base trav.'!R73)</f>
        <v/>
      </c>
      <c r="J77" s="310" t="str">
        <f t="shared" ref="J77:J111" si="48">W77</f>
        <v/>
      </c>
      <c r="K77" s="311" t="str">
        <f>IF('1043Bf Données de base trav.'!S73="","",'1043Bf Données de base trav.'!S73)</f>
        <v/>
      </c>
      <c r="L77" s="312" t="str">
        <f t="shared" si="24"/>
        <v/>
      </c>
      <c r="M77" s="313" t="str">
        <f t="shared" si="25"/>
        <v/>
      </c>
      <c r="N77" s="314" t="str">
        <f t="shared" si="26"/>
        <v/>
      </c>
      <c r="O77" s="315" t="str">
        <f t="shared" ref="O77:O111" si="49">AG77</f>
        <v/>
      </c>
      <c r="P77" s="316" t="str">
        <f t="shared" si="27"/>
        <v/>
      </c>
      <c r="Q77" s="312" t="str">
        <f t="shared" si="28"/>
        <v/>
      </c>
      <c r="R77" s="306" t="str">
        <f>IF(Q77="","",MAX((M77-AH77)*'1043Af Demande'!$B$31,0))</f>
        <v/>
      </c>
      <c r="S77" s="317" t="str">
        <f t="shared" ref="S77:S111" si="50">IF(Q77="","",Q77+R77)</f>
        <v/>
      </c>
      <c r="T77" s="107"/>
      <c r="U77" s="108" t="str">
        <f t="shared" si="40"/>
        <v/>
      </c>
      <c r="V77" s="109" t="str">
        <f>'1043Bf Données de base trav.'!M73</f>
        <v/>
      </c>
      <c r="W77" s="110" t="str">
        <f>IF(A77="","",'1043Bf Données de base trav.'!Q73-'1043Bf Données de base trav.'!R73)</f>
        <v/>
      </c>
      <c r="X77" s="110" t="str">
        <f>IF(OR($C77="",E77="",F77="",G77="",K77="",'1043Cf CA saisonniers'!$D$25&lt;&gt;"Droit accordé"),"",E77-(F77+G77+W77+K77))</f>
        <v/>
      </c>
      <c r="Y77" s="111" t="str">
        <f t="shared" si="29"/>
        <v/>
      </c>
      <c r="Z77" s="111" t="str">
        <f t="shared" si="41"/>
        <v/>
      </c>
      <c r="AA77" s="111" t="str">
        <f t="shared" si="42"/>
        <v/>
      </c>
      <c r="AB77" s="112" t="str">
        <f t="shared" si="30"/>
        <v/>
      </c>
      <c r="AC77" s="112" t="str">
        <f t="shared" ref="AC77:AC111" si="51">L77</f>
        <v/>
      </c>
      <c r="AD77" s="112" t="str">
        <f t="shared" si="43"/>
        <v/>
      </c>
      <c r="AE77" s="112" t="str">
        <f t="shared" si="44"/>
        <v/>
      </c>
      <c r="AF77" s="112" t="str">
        <f t="shared" ref="AF77:AF111" si="52">IF(OR($A77="",D77="",M77=""),"",V77/5*AI$4*D77*0.8)</f>
        <v/>
      </c>
      <c r="AG77" s="112" t="str">
        <f>IF(OR($C77="",L77="",M77=""),"",MAX(N77+'1043Bf Données de base trav.'!T73-M77,0))</f>
        <v/>
      </c>
      <c r="AH77" s="112">
        <f>'1043Bf Données de base trav.'!T73</f>
        <v>0</v>
      </c>
      <c r="AI77" s="112" t="str">
        <f t="shared" ref="AI77:AI111" si="53">IF(OR($A77="",M77=""),"",MAX(N77-P77-AG77,0))</f>
        <v/>
      </c>
      <c r="AJ77" s="113">
        <f t="shared" si="45"/>
        <v>0</v>
      </c>
      <c r="AK77" s="114">
        <f t="shared" ref="AK77:AK140" si="54">IF(OR(L77="",Q77=""),0,IF(ROUND(IF(OR($C77="",E77="",F77="",G77="", K77="",),"",E77-(F77+G77+W77)),2)&gt;0,1,0))</f>
        <v>0</v>
      </c>
      <c r="AL77" s="112">
        <f t="shared" si="46"/>
        <v>0</v>
      </c>
      <c r="AM77" s="112">
        <f>IF(E77="",0,'1043Bf Données de base trav.'!P73)</f>
        <v>0</v>
      </c>
      <c r="AN77" s="115">
        <f>IF('1043Bf Données de base trav.'!Y73&gt;0,AD77,0)</f>
        <v>0</v>
      </c>
      <c r="AO77" s="116">
        <f>IF('1043Bf Données de base trav.'!Y73&gt;0,'1043Bf Données de base trav.'!T73,0)</f>
        <v>0</v>
      </c>
      <c r="AP77" s="112" t="str">
        <f t="shared" si="47"/>
        <v/>
      </c>
      <c r="AQ77" s="112">
        <f>'1043Bf Données de base trav.'!P73</f>
        <v>0</v>
      </c>
      <c r="AR77" s="112">
        <f t="shared" si="31"/>
        <v>0</v>
      </c>
    </row>
    <row r="78" spans="1:44" s="39" customFormat="1" ht="16.95" customHeight="1">
      <c r="A78" s="121" t="str">
        <f>IF('1043Bf Données de base trav.'!A74="","",'1043Bf Données de base trav.'!A74)</f>
        <v/>
      </c>
      <c r="B78" s="122" t="str">
        <f>IF('1043Bf Données de base trav.'!B74="","",'1043Bf Données de base trav.'!B74)</f>
        <v/>
      </c>
      <c r="C78" s="118" t="str">
        <f>IF('1043Bf Données de base trav.'!C74="","",'1043Bf Données de base trav.'!C74)</f>
        <v/>
      </c>
      <c r="D78" s="304" t="str">
        <f>IF(ISERROR('1043Bf Données de base trav.'!AJ74),"",'1043Bf Données de base trav.'!AJ74)</f>
        <v/>
      </c>
      <c r="E78" s="305" t="str">
        <f>IF('1043Bf Données de base trav.'!N74="","",'1043Bf Données de base trav.'!N74)</f>
        <v/>
      </c>
      <c r="F78" s="306" t="str">
        <f>IF('1043Bf Données de base trav.'!O74="","",'1043Bf Données de base trav.'!O74)</f>
        <v/>
      </c>
      <c r="G78" s="307" t="str">
        <f>IF('1043Bf Données de base trav.'!P74="","",'1043Bf Données de base trav.'!P74)</f>
        <v/>
      </c>
      <c r="H78" s="308" t="str">
        <f>IF('1043Bf Données de base trav.'!Q74="","",'1043Bf Données de base trav.'!Q74)</f>
        <v/>
      </c>
      <c r="I78" s="309" t="str">
        <f>IF('1043Bf Données de base trav.'!R74="","",'1043Bf Données de base trav.'!R74)</f>
        <v/>
      </c>
      <c r="J78" s="310" t="str">
        <f t="shared" si="48"/>
        <v/>
      </c>
      <c r="K78" s="311" t="str">
        <f>IF('1043Bf Données de base trav.'!S74="","",'1043Bf Données de base trav.'!S74)</f>
        <v/>
      </c>
      <c r="L78" s="312" t="str">
        <f t="shared" si="24"/>
        <v/>
      </c>
      <c r="M78" s="313" t="str">
        <f t="shared" si="25"/>
        <v/>
      </c>
      <c r="N78" s="314" t="str">
        <f t="shared" si="26"/>
        <v/>
      </c>
      <c r="O78" s="315" t="str">
        <f t="shared" si="49"/>
        <v/>
      </c>
      <c r="P78" s="316" t="str">
        <f t="shared" si="27"/>
        <v/>
      </c>
      <c r="Q78" s="312" t="str">
        <f t="shared" si="28"/>
        <v/>
      </c>
      <c r="R78" s="306" t="str">
        <f>IF(Q78="","",MAX((M78-AH78)*'1043Af Demande'!$B$31,0))</f>
        <v/>
      </c>
      <c r="S78" s="317" t="str">
        <f t="shared" si="50"/>
        <v/>
      </c>
      <c r="T78" s="107"/>
      <c r="U78" s="108" t="str">
        <f t="shared" si="40"/>
        <v/>
      </c>
      <c r="V78" s="109" t="str">
        <f>'1043Bf Données de base trav.'!M74</f>
        <v/>
      </c>
      <c r="W78" s="110" t="str">
        <f>IF(A78="","",'1043Bf Données de base trav.'!Q74-'1043Bf Données de base trav.'!R74)</f>
        <v/>
      </c>
      <c r="X78" s="110" t="str">
        <f>IF(OR($C78="",E78="",F78="",G78="",K78="",'1043Cf CA saisonniers'!$D$25&lt;&gt;"Droit accordé"),"",E78-(F78+G78+W78+K78))</f>
        <v/>
      </c>
      <c r="Y78" s="111" t="str">
        <f t="shared" si="29"/>
        <v/>
      </c>
      <c r="Z78" s="111" t="str">
        <f t="shared" si="41"/>
        <v/>
      </c>
      <c r="AA78" s="111" t="str">
        <f t="shared" si="42"/>
        <v/>
      </c>
      <c r="AB78" s="112" t="str">
        <f t="shared" si="30"/>
        <v/>
      </c>
      <c r="AC78" s="112" t="str">
        <f t="shared" si="51"/>
        <v/>
      </c>
      <c r="AD78" s="112" t="str">
        <f t="shared" si="43"/>
        <v/>
      </c>
      <c r="AE78" s="112" t="str">
        <f t="shared" si="44"/>
        <v/>
      </c>
      <c r="AF78" s="112" t="str">
        <f t="shared" si="52"/>
        <v/>
      </c>
      <c r="AG78" s="112" t="str">
        <f>IF(OR($C78="",L78="",M78=""),"",MAX(N78+'1043Bf Données de base trav.'!T74-M78,0))</f>
        <v/>
      </c>
      <c r="AH78" s="112">
        <f>'1043Bf Données de base trav.'!T74</f>
        <v>0</v>
      </c>
      <c r="AI78" s="112" t="str">
        <f t="shared" si="53"/>
        <v/>
      </c>
      <c r="AJ78" s="113">
        <f t="shared" si="45"/>
        <v>0</v>
      </c>
      <c r="AK78" s="114">
        <f t="shared" si="54"/>
        <v>0</v>
      </c>
      <c r="AL78" s="112">
        <f t="shared" si="46"/>
        <v>0</v>
      </c>
      <c r="AM78" s="112">
        <f>IF(E78="",0,'1043Bf Données de base trav.'!P74)</f>
        <v>0</v>
      </c>
      <c r="AN78" s="115">
        <f>IF('1043Bf Données de base trav.'!Y74&gt;0,AD78,0)</f>
        <v>0</v>
      </c>
      <c r="AO78" s="116">
        <f>IF('1043Bf Données de base trav.'!Y74&gt;0,'1043Bf Données de base trav.'!T74,0)</f>
        <v>0</v>
      </c>
      <c r="AP78" s="112" t="str">
        <f t="shared" si="47"/>
        <v/>
      </c>
      <c r="AQ78" s="112">
        <f>'1043Bf Données de base trav.'!P74</f>
        <v>0</v>
      </c>
      <c r="AR78" s="112">
        <f t="shared" si="31"/>
        <v>0</v>
      </c>
    </row>
    <row r="79" spans="1:44" s="39" customFormat="1" ht="16.95" customHeight="1">
      <c r="A79" s="121" t="str">
        <f>IF('1043Bf Données de base trav.'!A75="","",'1043Bf Données de base trav.'!A75)</f>
        <v/>
      </c>
      <c r="B79" s="122" t="str">
        <f>IF('1043Bf Données de base trav.'!B75="","",'1043Bf Données de base trav.'!B75)</f>
        <v/>
      </c>
      <c r="C79" s="118" t="str">
        <f>IF('1043Bf Données de base trav.'!C75="","",'1043Bf Données de base trav.'!C75)</f>
        <v/>
      </c>
      <c r="D79" s="304" t="str">
        <f>IF(ISERROR('1043Bf Données de base trav.'!AJ75),"",'1043Bf Données de base trav.'!AJ75)</f>
        <v/>
      </c>
      <c r="E79" s="305" t="str">
        <f>IF('1043Bf Données de base trav.'!N75="","",'1043Bf Données de base trav.'!N75)</f>
        <v/>
      </c>
      <c r="F79" s="306" t="str">
        <f>IF('1043Bf Données de base trav.'!O75="","",'1043Bf Données de base trav.'!O75)</f>
        <v/>
      </c>
      <c r="G79" s="307" t="str">
        <f>IF('1043Bf Données de base trav.'!P75="","",'1043Bf Données de base trav.'!P75)</f>
        <v/>
      </c>
      <c r="H79" s="308" t="str">
        <f>IF('1043Bf Données de base trav.'!Q75="","",'1043Bf Données de base trav.'!Q75)</f>
        <v/>
      </c>
      <c r="I79" s="309" t="str">
        <f>IF('1043Bf Données de base trav.'!R75="","",'1043Bf Données de base trav.'!R75)</f>
        <v/>
      </c>
      <c r="J79" s="310" t="str">
        <f t="shared" si="48"/>
        <v/>
      </c>
      <c r="K79" s="311" t="str">
        <f>IF('1043Bf Données de base trav.'!S75="","",'1043Bf Données de base trav.'!S75)</f>
        <v/>
      </c>
      <c r="L79" s="312" t="str">
        <f t="shared" si="24"/>
        <v/>
      </c>
      <c r="M79" s="313" t="str">
        <f t="shared" si="25"/>
        <v/>
      </c>
      <c r="N79" s="314" t="str">
        <f t="shared" si="26"/>
        <v/>
      </c>
      <c r="O79" s="315" t="str">
        <f t="shared" si="49"/>
        <v/>
      </c>
      <c r="P79" s="316" t="str">
        <f t="shared" si="27"/>
        <v/>
      </c>
      <c r="Q79" s="312" t="str">
        <f t="shared" si="28"/>
        <v/>
      </c>
      <c r="R79" s="306" t="str">
        <f>IF(Q79="","",MAX((M79-AH79)*'1043Af Demande'!$B$31,0))</f>
        <v/>
      </c>
      <c r="S79" s="317" t="str">
        <f t="shared" si="50"/>
        <v/>
      </c>
      <c r="T79" s="107"/>
      <c r="U79" s="108" t="str">
        <f t="shared" si="40"/>
        <v/>
      </c>
      <c r="V79" s="109" t="str">
        <f>'1043Bf Données de base trav.'!M75</f>
        <v/>
      </c>
      <c r="W79" s="110" t="str">
        <f>IF(A79="","",'1043Bf Données de base trav.'!Q75-'1043Bf Données de base trav.'!R75)</f>
        <v/>
      </c>
      <c r="X79" s="110" t="str">
        <f>IF(OR($C79="",E79="",F79="",G79="",K79="",'1043Cf CA saisonniers'!$D$25&lt;&gt;"Droit accordé"),"",E79-(F79+G79+W79+K79))</f>
        <v/>
      </c>
      <c r="Y79" s="111" t="str">
        <f t="shared" si="29"/>
        <v/>
      </c>
      <c r="Z79" s="111" t="str">
        <f t="shared" si="41"/>
        <v/>
      </c>
      <c r="AA79" s="111" t="str">
        <f t="shared" si="42"/>
        <v/>
      </c>
      <c r="AB79" s="112" t="str">
        <f t="shared" si="30"/>
        <v/>
      </c>
      <c r="AC79" s="112" t="str">
        <f t="shared" si="51"/>
        <v/>
      </c>
      <c r="AD79" s="112" t="str">
        <f t="shared" si="43"/>
        <v/>
      </c>
      <c r="AE79" s="112" t="str">
        <f t="shared" si="44"/>
        <v/>
      </c>
      <c r="AF79" s="112" t="str">
        <f t="shared" si="52"/>
        <v/>
      </c>
      <c r="AG79" s="112" t="str">
        <f>IF(OR($C79="",L79="",M79=""),"",MAX(N79+'1043Bf Données de base trav.'!T75-M79,0))</f>
        <v/>
      </c>
      <c r="AH79" s="112">
        <f>'1043Bf Données de base trav.'!T75</f>
        <v>0</v>
      </c>
      <c r="AI79" s="112" t="str">
        <f t="shared" si="53"/>
        <v/>
      </c>
      <c r="AJ79" s="113">
        <f t="shared" si="45"/>
        <v>0</v>
      </c>
      <c r="AK79" s="114">
        <f t="shared" si="54"/>
        <v>0</v>
      </c>
      <c r="AL79" s="112">
        <f t="shared" si="46"/>
        <v>0</v>
      </c>
      <c r="AM79" s="112">
        <f>IF(E79="",0,'1043Bf Données de base trav.'!P75)</f>
        <v>0</v>
      </c>
      <c r="AN79" s="115">
        <f>IF('1043Bf Données de base trav.'!Y75&gt;0,AD79,0)</f>
        <v>0</v>
      </c>
      <c r="AO79" s="116">
        <f>IF('1043Bf Données de base trav.'!Y75&gt;0,'1043Bf Données de base trav.'!T75,0)</f>
        <v>0</v>
      </c>
      <c r="AP79" s="112" t="str">
        <f t="shared" si="47"/>
        <v/>
      </c>
      <c r="AQ79" s="112">
        <f>'1043Bf Données de base trav.'!P75</f>
        <v>0</v>
      </c>
      <c r="AR79" s="112">
        <f t="shared" si="31"/>
        <v>0</v>
      </c>
    </row>
    <row r="80" spans="1:44" s="39" customFormat="1" ht="16.95" customHeight="1">
      <c r="A80" s="121" t="str">
        <f>IF('1043Bf Données de base trav.'!A76="","",'1043Bf Données de base trav.'!A76)</f>
        <v/>
      </c>
      <c r="B80" s="122" t="str">
        <f>IF('1043Bf Données de base trav.'!B76="","",'1043Bf Données de base trav.'!B76)</f>
        <v/>
      </c>
      <c r="C80" s="118" t="str">
        <f>IF('1043Bf Données de base trav.'!C76="","",'1043Bf Données de base trav.'!C76)</f>
        <v/>
      </c>
      <c r="D80" s="304" t="str">
        <f>IF(ISERROR('1043Bf Données de base trav.'!AJ76),"",'1043Bf Données de base trav.'!AJ76)</f>
        <v/>
      </c>
      <c r="E80" s="305" t="str">
        <f>IF('1043Bf Données de base trav.'!N76="","",'1043Bf Données de base trav.'!N76)</f>
        <v/>
      </c>
      <c r="F80" s="306" t="str">
        <f>IF('1043Bf Données de base trav.'!O76="","",'1043Bf Données de base trav.'!O76)</f>
        <v/>
      </c>
      <c r="G80" s="307" t="str">
        <f>IF('1043Bf Données de base trav.'!P76="","",'1043Bf Données de base trav.'!P76)</f>
        <v/>
      </c>
      <c r="H80" s="308" t="str">
        <f>IF('1043Bf Données de base trav.'!Q76="","",'1043Bf Données de base trav.'!Q76)</f>
        <v/>
      </c>
      <c r="I80" s="309" t="str">
        <f>IF('1043Bf Données de base trav.'!R76="","",'1043Bf Données de base trav.'!R76)</f>
        <v/>
      </c>
      <c r="J80" s="310" t="str">
        <f t="shared" si="48"/>
        <v/>
      </c>
      <c r="K80" s="311" t="str">
        <f>IF('1043Bf Données de base trav.'!S76="","",'1043Bf Données de base trav.'!S76)</f>
        <v/>
      </c>
      <c r="L80" s="312" t="str">
        <f t="shared" si="24"/>
        <v/>
      </c>
      <c r="M80" s="313" t="str">
        <f t="shared" si="25"/>
        <v/>
      </c>
      <c r="N80" s="314" t="str">
        <f t="shared" si="26"/>
        <v/>
      </c>
      <c r="O80" s="315" t="str">
        <f t="shared" si="49"/>
        <v/>
      </c>
      <c r="P80" s="316" t="str">
        <f t="shared" si="27"/>
        <v/>
      </c>
      <c r="Q80" s="312" t="str">
        <f t="shared" si="28"/>
        <v/>
      </c>
      <c r="R80" s="306" t="str">
        <f>IF(Q80="","",MAX((M80-AH80)*'1043Af Demande'!$B$31,0))</f>
        <v/>
      </c>
      <c r="S80" s="317" t="str">
        <f t="shared" si="50"/>
        <v/>
      </c>
      <c r="T80" s="107"/>
      <c r="U80" s="108" t="str">
        <f t="shared" si="40"/>
        <v/>
      </c>
      <c r="V80" s="109" t="str">
        <f>'1043Bf Données de base trav.'!M76</f>
        <v/>
      </c>
      <c r="W80" s="110" t="str">
        <f>IF(A80="","",'1043Bf Données de base trav.'!Q76-'1043Bf Données de base trav.'!R76)</f>
        <v/>
      </c>
      <c r="X80" s="110" t="str">
        <f>IF(OR($C80="",E80="",F80="",G80="",K80="",'1043Cf CA saisonniers'!$D$25&lt;&gt;"Droit accordé"),"",E80-(F80+G80+W80+K80))</f>
        <v/>
      </c>
      <c r="Y80" s="111" t="str">
        <f t="shared" si="29"/>
        <v/>
      </c>
      <c r="Z80" s="111" t="str">
        <f t="shared" si="41"/>
        <v/>
      </c>
      <c r="AA80" s="111" t="str">
        <f t="shared" si="42"/>
        <v/>
      </c>
      <c r="AB80" s="112" t="str">
        <f t="shared" si="30"/>
        <v/>
      </c>
      <c r="AC80" s="112" t="str">
        <f t="shared" si="51"/>
        <v/>
      </c>
      <c r="AD80" s="112" t="str">
        <f t="shared" si="43"/>
        <v/>
      </c>
      <c r="AE80" s="112" t="str">
        <f t="shared" si="44"/>
        <v/>
      </c>
      <c r="AF80" s="112" t="str">
        <f t="shared" si="52"/>
        <v/>
      </c>
      <c r="AG80" s="112" t="str">
        <f>IF(OR($C80="",L80="",M80=""),"",MAX(N80+'1043Bf Données de base trav.'!T76-M80,0))</f>
        <v/>
      </c>
      <c r="AH80" s="112">
        <f>'1043Bf Données de base trav.'!T76</f>
        <v>0</v>
      </c>
      <c r="AI80" s="112" t="str">
        <f t="shared" si="53"/>
        <v/>
      </c>
      <c r="AJ80" s="113">
        <f t="shared" si="45"/>
        <v>0</v>
      </c>
      <c r="AK80" s="114">
        <f t="shared" si="54"/>
        <v>0</v>
      </c>
      <c r="AL80" s="112">
        <f t="shared" si="46"/>
        <v>0</v>
      </c>
      <c r="AM80" s="112">
        <f>IF(E80="",0,'1043Bf Données de base trav.'!P76)</f>
        <v>0</v>
      </c>
      <c r="AN80" s="115">
        <f>IF('1043Bf Données de base trav.'!Y76&gt;0,AD80,0)</f>
        <v>0</v>
      </c>
      <c r="AO80" s="116">
        <f>IF('1043Bf Données de base trav.'!Y76&gt;0,'1043Bf Données de base trav.'!T76,0)</f>
        <v>0</v>
      </c>
      <c r="AP80" s="112" t="str">
        <f t="shared" si="47"/>
        <v/>
      </c>
      <c r="AQ80" s="112">
        <f>'1043Bf Données de base trav.'!P76</f>
        <v>0</v>
      </c>
      <c r="AR80" s="112">
        <f t="shared" si="31"/>
        <v>0</v>
      </c>
    </row>
    <row r="81" spans="1:44" s="39" customFormat="1" ht="16.95" customHeight="1">
      <c r="A81" s="121" t="str">
        <f>IF('1043Bf Données de base trav.'!A77="","",'1043Bf Données de base trav.'!A77)</f>
        <v/>
      </c>
      <c r="B81" s="122" t="str">
        <f>IF('1043Bf Données de base trav.'!B77="","",'1043Bf Données de base trav.'!B77)</f>
        <v/>
      </c>
      <c r="C81" s="118" t="str">
        <f>IF('1043Bf Données de base trav.'!C77="","",'1043Bf Données de base trav.'!C77)</f>
        <v/>
      </c>
      <c r="D81" s="304" t="str">
        <f>IF(ISERROR('1043Bf Données de base trav.'!AJ77),"",'1043Bf Données de base trav.'!AJ77)</f>
        <v/>
      </c>
      <c r="E81" s="305" t="str">
        <f>IF('1043Bf Données de base trav.'!N77="","",'1043Bf Données de base trav.'!N77)</f>
        <v/>
      </c>
      <c r="F81" s="306" t="str">
        <f>IF('1043Bf Données de base trav.'!O77="","",'1043Bf Données de base trav.'!O77)</f>
        <v/>
      </c>
      <c r="G81" s="307" t="str">
        <f>IF('1043Bf Données de base trav.'!P77="","",'1043Bf Données de base trav.'!P77)</f>
        <v/>
      </c>
      <c r="H81" s="308" t="str">
        <f>IF('1043Bf Données de base trav.'!Q77="","",'1043Bf Données de base trav.'!Q77)</f>
        <v/>
      </c>
      <c r="I81" s="309" t="str">
        <f>IF('1043Bf Données de base trav.'!R77="","",'1043Bf Données de base trav.'!R77)</f>
        <v/>
      </c>
      <c r="J81" s="310" t="str">
        <f t="shared" si="48"/>
        <v/>
      </c>
      <c r="K81" s="311" t="str">
        <f>IF('1043Bf Données de base trav.'!S77="","",'1043Bf Données de base trav.'!S77)</f>
        <v/>
      </c>
      <c r="L81" s="312" t="str">
        <f t="shared" si="24"/>
        <v/>
      </c>
      <c r="M81" s="313" t="str">
        <f t="shared" si="25"/>
        <v/>
      </c>
      <c r="N81" s="314" t="str">
        <f t="shared" si="26"/>
        <v/>
      </c>
      <c r="O81" s="315" t="str">
        <f t="shared" si="49"/>
        <v/>
      </c>
      <c r="P81" s="316" t="str">
        <f t="shared" si="27"/>
        <v/>
      </c>
      <c r="Q81" s="312" t="str">
        <f t="shared" si="28"/>
        <v/>
      </c>
      <c r="R81" s="306" t="str">
        <f>IF(Q81="","",MAX((M81-AH81)*'1043Af Demande'!$B$31,0))</f>
        <v/>
      </c>
      <c r="S81" s="317" t="str">
        <f t="shared" si="50"/>
        <v/>
      </c>
      <c r="T81" s="107"/>
      <c r="U81" s="108" t="str">
        <f t="shared" si="40"/>
        <v/>
      </c>
      <c r="V81" s="109" t="str">
        <f>'1043Bf Données de base trav.'!M77</f>
        <v/>
      </c>
      <c r="W81" s="110" t="str">
        <f>IF(A81="","",'1043Bf Données de base trav.'!Q77-'1043Bf Données de base trav.'!R77)</f>
        <v/>
      </c>
      <c r="X81" s="110" t="str">
        <f>IF(OR($C81="",E81="",F81="",G81="",K81="",'1043Cf CA saisonniers'!$D$25&lt;&gt;"Droit accordé"),"",E81-(F81+G81+W81+K81))</f>
        <v/>
      </c>
      <c r="Y81" s="111" t="str">
        <f t="shared" si="29"/>
        <v/>
      </c>
      <c r="Z81" s="111" t="str">
        <f t="shared" si="41"/>
        <v/>
      </c>
      <c r="AA81" s="111" t="str">
        <f t="shared" si="42"/>
        <v/>
      </c>
      <c r="AB81" s="112" t="str">
        <f t="shared" si="30"/>
        <v/>
      </c>
      <c r="AC81" s="112" t="str">
        <f t="shared" si="51"/>
        <v/>
      </c>
      <c r="AD81" s="112" t="str">
        <f t="shared" si="43"/>
        <v/>
      </c>
      <c r="AE81" s="112" t="str">
        <f t="shared" si="44"/>
        <v/>
      </c>
      <c r="AF81" s="112" t="str">
        <f t="shared" si="52"/>
        <v/>
      </c>
      <c r="AG81" s="112" t="str">
        <f>IF(OR($C81="",L81="",M81=""),"",MAX(N81+'1043Bf Données de base trav.'!T77-M81,0))</f>
        <v/>
      </c>
      <c r="AH81" s="112">
        <f>'1043Bf Données de base trav.'!T77</f>
        <v>0</v>
      </c>
      <c r="AI81" s="112" t="str">
        <f t="shared" si="53"/>
        <v/>
      </c>
      <c r="AJ81" s="113">
        <f t="shared" si="45"/>
        <v>0</v>
      </c>
      <c r="AK81" s="114">
        <f t="shared" si="54"/>
        <v>0</v>
      </c>
      <c r="AL81" s="112">
        <f t="shared" si="46"/>
        <v>0</v>
      </c>
      <c r="AM81" s="112">
        <f>IF(E81="",0,'1043Bf Données de base trav.'!P77)</f>
        <v>0</v>
      </c>
      <c r="AN81" s="115">
        <f>IF('1043Bf Données de base trav.'!Y77&gt;0,AD81,0)</f>
        <v>0</v>
      </c>
      <c r="AO81" s="116">
        <f>IF('1043Bf Données de base trav.'!Y77&gt;0,'1043Bf Données de base trav.'!T77,0)</f>
        <v>0</v>
      </c>
      <c r="AP81" s="112" t="str">
        <f t="shared" si="47"/>
        <v/>
      </c>
      <c r="AQ81" s="112">
        <f>'1043Bf Données de base trav.'!P77</f>
        <v>0</v>
      </c>
      <c r="AR81" s="112">
        <f t="shared" si="31"/>
        <v>0</v>
      </c>
    </row>
    <row r="82" spans="1:44" s="39" customFormat="1" ht="16.95" customHeight="1">
      <c r="A82" s="121" t="str">
        <f>IF('1043Bf Données de base trav.'!A78="","",'1043Bf Données de base trav.'!A78)</f>
        <v/>
      </c>
      <c r="B82" s="122" t="str">
        <f>IF('1043Bf Données de base trav.'!B78="","",'1043Bf Données de base trav.'!B78)</f>
        <v/>
      </c>
      <c r="C82" s="118" t="str">
        <f>IF('1043Bf Données de base trav.'!C78="","",'1043Bf Données de base trav.'!C78)</f>
        <v/>
      </c>
      <c r="D82" s="304" t="str">
        <f>IF(ISERROR('1043Bf Données de base trav.'!AJ78),"",'1043Bf Données de base trav.'!AJ78)</f>
        <v/>
      </c>
      <c r="E82" s="305" t="str">
        <f>IF('1043Bf Données de base trav.'!N78="","",'1043Bf Données de base trav.'!N78)</f>
        <v/>
      </c>
      <c r="F82" s="306" t="str">
        <f>IF('1043Bf Données de base trav.'!O78="","",'1043Bf Données de base trav.'!O78)</f>
        <v/>
      </c>
      <c r="G82" s="307" t="str">
        <f>IF('1043Bf Données de base trav.'!P78="","",'1043Bf Données de base trav.'!P78)</f>
        <v/>
      </c>
      <c r="H82" s="308" t="str">
        <f>IF('1043Bf Données de base trav.'!Q78="","",'1043Bf Données de base trav.'!Q78)</f>
        <v/>
      </c>
      <c r="I82" s="309" t="str">
        <f>IF('1043Bf Données de base trav.'!R78="","",'1043Bf Données de base trav.'!R78)</f>
        <v/>
      </c>
      <c r="J82" s="310" t="str">
        <f t="shared" si="48"/>
        <v/>
      </c>
      <c r="K82" s="311" t="str">
        <f>IF('1043Bf Données de base trav.'!S78="","",'1043Bf Données de base trav.'!S78)</f>
        <v/>
      </c>
      <c r="L82" s="312" t="str">
        <f t="shared" si="24"/>
        <v/>
      </c>
      <c r="M82" s="313" t="str">
        <f t="shared" si="25"/>
        <v/>
      </c>
      <c r="N82" s="314" t="str">
        <f t="shared" si="26"/>
        <v/>
      </c>
      <c r="O82" s="315" t="str">
        <f t="shared" si="49"/>
        <v/>
      </c>
      <c r="P82" s="316" t="str">
        <f t="shared" si="27"/>
        <v/>
      </c>
      <c r="Q82" s="312" t="str">
        <f t="shared" si="28"/>
        <v/>
      </c>
      <c r="R82" s="306" t="str">
        <f>IF(Q82="","",MAX((M82-AH82)*'1043Af Demande'!$B$31,0))</f>
        <v/>
      </c>
      <c r="S82" s="317" t="str">
        <f t="shared" si="50"/>
        <v/>
      </c>
      <c r="T82" s="107"/>
      <c r="U82" s="108" t="str">
        <f t="shared" si="40"/>
        <v/>
      </c>
      <c r="V82" s="109" t="str">
        <f>'1043Bf Données de base trav.'!M78</f>
        <v/>
      </c>
      <c r="W82" s="110" t="str">
        <f>IF(A82="","",'1043Bf Données de base trav.'!Q78-'1043Bf Données de base trav.'!R78)</f>
        <v/>
      </c>
      <c r="X82" s="110" t="str">
        <f>IF(OR($C82="",E82="",F82="",G82="",K82="",'1043Cf CA saisonniers'!$D$25&lt;&gt;"Droit accordé"),"",E82-(F82+G82+W82+K82))</f>
        <v/>
      </c>
      <c r="Y82" s="111" t="str">
        <f t="shared" si="29"/>
        <v/>
      </c>
      <c r="Z82" s="111" t="str">
        <f t="shared" si="41"/>
        <v/>
      </c>
      <c r="AA82" s="111" t="str">
        <f t="shared" si="42"/>
        <v/>
      </c>
      <c r="AB82" s="112" t="str">
        <f t="shared" si="30"/>
        <v/>
      </c>
      <c r="AC82" s="112" t="str">
        <f t="shared" si="51"/>
        <v/>
      </c>
      <c r="AD82" s="112" t="str">
        <f t="shared" si="43"/>
        <v/>
      </c>
      <c r="AE82" s="112" t="str">
        <f t="shared" si="44"/>
        <v/>
      </c>
      <c r="AF82" s="112" t="str">
        <f t="shared" si="52"/>
        <v/>
      </c>
      <c r="AG82" s="112" t="str">
        <f>IF(OR($C82="",L82="",M82=""),"",MAX(N82+'1043Bf Données de base trav.'!T78-M82,0))</f>
        <v/>
      </c>
      <c r="AH82" s="112">
        <f>'1043Bf Données de base trav.'!T78</f>
        <v>0</v>
      </c>
      <c r="AI82" s="112" t="str">
        <f t="shared" si="53"/>
        <v/>
      </c>
      <c r="AJ82" s="113">
        <f t="shared" si="45"/>
        <v>0</v>
      </c>
      <c r="AK82" s="114">
        <f t="shared" si="54"/>
        <v>0</v>
      </c>
      <c r="AL82" s="112">
        <f t="shared" si="46"/>
        <v>0</v>
      </c>
      <c r="AM82" s="112">
        <f>IF(E82="",0,'1043Bf Données de base trav.'!P78)</f>
        <v>0</v>
      </c>
      <c r="AN82" s="115">
        <f>IF('1043Bf Données de base trav.'!Y78&gt;0,AD82,0)</f>
        <v>0</v>
      </c>
      <c r="AO82" s="116">
        <f>IF('1043Bf Données de base trav.'!Y78&gt;0,'1043Bf Données de base trav.'!T78,0)</f>
        <v>0</v>
      </c>
      <c r="AP82" s="112" t="str">
        <f t="shared" si="47"/>
        <v/>
      </c>
      <c r="AQ82" s="112">
        <f>'1043Bf Données de base trav.'!P78</f>
        <v>0</v>
      </c>
      <c r="AR82" s="112">
        <f t="shared" si="31"/>
        <v>0</v>
      </c>
    </row>
    <row r="83" spans="1:44" s="39" customFormat="1" ht="16.95" customHeight="1">
      <c r="A83" s="121" t="str">
        <f>IF('1043Bf Données de base trav.'!A79="","",'1043Bf Données de base trav.'!A79)</f>
        <v/>
      </c>
      <c r="B83" s="122" t="str">
        <f>IF('1043Bf Données de base trav.'!B79="","",'1043Bf Données de base trav.'!B79)</f>
        <v/>
      </c>
      <c r="C83" s="118" t="str">
        <f>IF('1043Bf Données de base trav.'!C79="","",'1043Bf Données de base trav.'!C79)</f>
        <v/>
      </c>
      <c r="D83" s="304" t="str">
        <f>IF(ISERROR('1043Bf Données de base trav.'!AJ79),"",'1043Bf Données de base trav.'!AJ79)</f>
        <v/>
      </c>
      <c r="E83" s="305" t="str">
        <f>IF('1043Bf Données de base trav.'!N79="","",'1043Bf Données de base trav.'!N79)</f>
        <v/>
      </c>
      <c r="F83" s="306" t="str">
        <f>IF('1043Bf Données de base trav.'!O79="","",'1043Bf Données de base trav.'!O79)</f>
        <v/>
      </c>
      <c r="G83" s="307" t="str">
        <f>IF('1043Bf Données de base trav.'!P79="","",'1043Bf Données de base trav.'!P79)</f>
        <v/>
      </c>
      <c r="H83" s="308" t="str">
        <f>IF('1043Bf Données de base trav.'!Q79="","",'1043Bf Données de base trav.'!Q79)</f>
        <v/>
      </c>
      <c r="I83" s="309" t="str">
        <f>IF('1043Bf Données de base trav.'!R79="","",'1043Bf Données de base trav.'!R79)</f>
        <v/>
      </c>
      <c r="J83" s="310" t="str">
        <f t="shared" si="48"/>
        <v/>
      </c>
      <c r="K83" s="311" t="str">
        <f>IF('1043Bf Données de base trav.'!S79="","",'1043Bf Données de base trav.'!S79)</f>
        <v/>
      </c>
      <c r="L83" s="312" t="str">
        <f t="shared" si="24"/>
        <v/>
      </c>
      <c r="M83" s="313" t="str">
        <f t="shared" si="25"/>
        <v/>
      </c>
      <c r="N83" s="314" t="str">
        <f t="shared" si="26"/>
        <v/>
      </c>
      <c r="O83" s="315" t="str">
        <f t="shared" si="49"/>
        <v/>
      </c>
      <c r="P83" s="316" t="str">
        <f t="shared" si="27"/>
        <v/>
      </c>
      <c r="Q83" s="312" t="str">
        <f t="shared" si="28"/>
        <v/>
      </c>
      <c r="R83" s="306" t="str">
        <f>IF(Q83="","",MAX((M83-AH83)*'1043Af Demande'!$B$31,0))</f>
        <v/>
      </c>
      <c r="S83" s="317" t="str">
        <f t="shared" si="50"/>
        <v/>
      </c>
      <c r="T83" s="107"/>
      <c r="U83" s="108" t="str">
        <f t="shared" si="40"/>
        <v/>
      </c>
      <c r="V83" s="109" t="str">
        <f>'1043Bf Données de base trav.'!M79</f>
        <v/>
      </c>
      <c r="W83" s="110" t="str">
        <f>IF(A83="","",'1043Bf Données de base trav.'!Q79-'1043Bf Données de base trav.'!R79)</f>
        <v/>
      </c>
      <c r="X83" s="110" t="str">
        <f>IF(OR($C83="",E83="",F83="",G83="",K83="",'1043Cf CA saisonniers'!$D$25&lt;&gt;"Droit accordé"),"",E83-(F83+G83+W83+K83))</f>
        <v/>
      </c>
      <c r="Y83" s="111" t="str">
        <f t="shared" si="29"/>
        <v/>
      </c>
      <c r="Z83" s="111" t="str">
        <f t="shared" si="41"/>
        <v/>
      </c>
      <c r="AA83" s="111" t="str">
        <f t="shared" si="42"/>
        <v/>
      </c>
      <c r="AB83" s="112" t="str">
        <f t="shared" si="30"/>
        <v/>
      </c>
      <c r="AC83" s="112" t="str">
        <f t="shared" si="51"/>
        <v/>
      </c>
      <c r="AD83" s="112" t="str">
        <f t="shared" si="43"/>
        <v/>
      </c>
      <c r="AE83" s="112" t="str">
        <f t="shared" si="44"/>
        <v/>
      </c>
      <c r="AF83" s="112" t="str">
        <f t="shared" si="52"/>
        <v/>
      </c>
      <c r="AG83" s="112" t="str">
        <f>IF(OR($C83="",L83="",M83=""),"",MAX(N83+'1043Bf Données de base trav.'!T79-M83,0))</f>
        <v/>
      </c>
      <c r="AH83" s="112">
        <f>'1043Bf Données de base trav.'!T79</f>
        <v>0</v>
      </c>
      <c r="AI83" s="112" t="str">
        <f t="shared" si="53"/>
        <v/>
      </c>
      <c r="AJ83" s="113">
        <f t="shared" si="45"/>
        <v>0</v>
      </c>
      <c r="AK83" s="114">
        <f t="shared" si="54"/>
        <v>0</v>
      </c>
      <c r="AL83" s="112">
        <f t="shared" si="46"/>
        <v>0</v>
      </c>
      <c r="AM83" s="112">
        <f>IF(E83="",0,'1043Bf Données de base trav.'!P79)</f>
        <v>0</v>
      </c>
      <c r="AN83" s="115">
        <f>IF('1043Bf Données de base trav.'!Y79&gt;0,AD83,0)</f>
        <v>0</v>
      </c>
      <c r="AO83" s="116">
        <f>IF('1043Bf Données de base trav.'!Y79&gt;0,'1043Bf Données de base trav.'!T79,0)</f>
        <v>0</v>
      </c>
      <c r="AP83" s="112" t="str">
        <f t="shared" si="47"/>
        <v/>
      </c>
      <c r="AQ83" s="112">
        <f>'1043Bf Données de base trav.'!P79</f>
        <v>0</v>
      </c>
      <c r="AR83" s="112">
        <f t="shared" si="31"/>
        <v>0</v>
      </c>
    </row>
    <row r="84" spans="1:44" s="39" customFormat="1" ht="16.95" customHeight="1">
      <c r="A84" s="121" t="str">
        <f>IF('1043Bf Données de base trav.'!A80="","",'1043Bf Données de base trav.'!A80)</f>
        <v/>
      </c>
      <c r="B84" s="122" t="str">
        <f>IF('1043Bf Données de base trav.'!B80="","",'1043Bf Données de base trav.'!B80)</f>
        <v/>
      </c>
      <c r="C84" s="118" t="str">
        <f>IF('1043Bf Données de base trav.'!C80="","",'1043Bf Données de base trav.'!C80)</f>
        <v/>
      </c>
      <c r="D84" s="304" t="str">
        <f>IF(ISERROR('1043Bf Données de base trav.'!AJ80),"",'1043Bf Données de base trav.'!AJ80)</f>
        <v/>
      </c>
      <c r="E84" s="305" t="str">
        <f>IF('1043Bf Données de base trav.'!N80="","",'1043Bf Données de base trav.'!N80)</f>
        <v/>
      </c>
      <c r="F84" s="306" t="str">
        <f>IF('1043Bf Données de base trav.'!O80="","",'1043Bf Données de base trav.'!O80)</f>
        <v/>
      </c>
      <c r="G84" s="307" t="str">
        <f>IF('1043Bf Données de base trav.'!P80="","",'1043Bf Données de base trav.'!P80)</f>
        <v/>
      </c>
      <c r="H84" s="308" t="str">
        <f>IF('1043Bf Données de base trav.'!Q80="","",'1043Bf Données de base trav.'!Q80)</f>
        <v/>
      </c>
      <c r="I84" s="309" t="str">
        <f>IF('1043Bf Données de base trav.'!R80="","",'1043Bf Données de base trav.'!R80)</f>
        <v/>
      </c>
      <c r="J84" s="310" t="str">
        <f t="shared" si="48"/>
        <v/>
      </c>
      <c r="K84" s="311" t="str">
        <f>IF('1043Bf Données de base trav.'!S80="","",'1043Bf Données de base trav.'!S80)</f>
        <v/>
      </c>
      <c r="L84" s="312" t="str">
        <f t="shared" si="24"/>
        <v/>
      </c>
      <c r="M84" s="313" t="str">
        <f t="shared" si="25"/>
        <v/>
      </c>
      <c r="N84" s="314" t="str">
        <f t="shared" si="26"/>
        <v/>
      </c>
      <c r="O84" s="315" t="str">
        <f t="shared" si="49"/>
        <v/>
      </c>
      <c r="P84" s="316" t="str">
        <f t="shared" si="27"/>
        <v/>
      </c>
      <c r="Q84" s="312" t="str">
        <f t="shared" si="28"/>
        <v/>
      </c>
      <c r="R84" s="306" t="str">
        <f>IF(Q84="","",MAX((M84-AH84)*'1043Af Demande'!$B$31,0))</f>
        <v/>
      </c>
      <c r="S84" s="317" t="str">
        <f t="shared" si="50"/>
        <v/>
      </c>
      <c r="T84" s="107"/>
      <c r="U84" s="108" t="str">
        <f t="shared" si="40"/>
        <v/>
      </c>
      <c r="V84" s="109" t="str">
        <f>'1043Bf Données de base trav.'!M80</f>
        <v/>
      </c>
      <c r="W84" s="110" t="str">
        <f>IF(A84="","",'1043Bf Données de base trav.'!Q80-'1043Bf Données de base trav.'!R80)</f>
        <v/>
      </c>
      <c r="X84" s="110" t="str">
        <f>IF(OR($C84="",E84="",F84="",G84="",K84="",'1043Cf CA saisonniers'!$D$25&lt;&gt;"Droit accordé"),"",E84-(F84+G84+W84+K84))</f>
        <v/>
      </c>
      <c r="Y84" s="111" t="str">
        <f t="shared" si="29"/>
        <v/>
      </c>
      <c r="Z84" s="111" t="str">
        <f t="shared" si="41"/>
        <v/>
      </c>
      <c r="AA84" s="111" t="str">
        <f t="shared" si="42"/>
        <v/>
      </c>
      <c r="AB84" s="112" t="str">
        <f t="shared" si="30"/>
        <v/>
      </c>
      <c r="AC84" s="112" t="str">
        <f t="shared" si="51"/>
        <v/>
      </c>
      <c r="AD84" s="112" t="str">
        <f t="shared" si="43"/>
        <v/>
      </c>
      <c r="AE84" s="112" t="str">
        <f t="shared" si="44"/>
        <v/>
      </c>
      <c r="AF84" s="112" t="str">
        <f t="shared" si="52"/>
        <v/>
      </c>
      <c r="AG84" s="112" t="str">
        <f>IF(OR($C84="",L84="",M84=""),"",MAX(N84+'1043Bf Données de base trav.'!T80-M84,0))</f>
        <v/>
      </c>
      <c r="AH84" s="112">
        <f>'1043Bf Données de base trav.'!T80</f>
        <v>0</v>
      </c>
      <c r="AI84" s="112" t="str">
        <f t="shared" si="53"/>
        <v/>
      </c>
      <c r="AJ84" s="113">
        <f t="shared" si="45"/>
        <v>0</v>
      </c>
      <c r="AK84" s="114">
        <f t="shared" si="54"/>
        <v>0</v>
      </c>
      <c r="AL84" s="112">
        <f t="shared" si="46"/>
        <v>0</v>
      </c>
      <c r="AM84" s="112">
        <f>IF(E84="",0,'1043Bf Données de base trav.'!P80)</f>
        <v>0</v>
      </c>
      <c r="AN84" s="115">
        <f>IF('1043Bf Données de base trav.'!Y80&gt;0,AD84,0)</f>
        <v>0</v>
      </c>
      <c r="AO84" s="116">
        <f>IF('1043Bf Données de base trav.'!Y80&gt;0,'1043Bf Données de base trav.'!T80,0)</f>
        <v>0</v>
      </c>
      <c r="AP84" s="112" t="str">
        <f t="shared" si="47"/>
        <v/>
      </c>
      <c r="AQ84" s="112">
        <f>'1043Bf Données de base trav.'!P80</f>
        <v>0</v>
      </c>
      <c r="AR84" s="112">
        <f t="shared" si="31"/>
        <v>0</v>
      </c>
    </row>
    <row r="85" spans="1:44" s="39" customFormat="1" ht="16.95" customHeight="1">
      <c r="A85" s="121" t="str">
        <f>IF('1043Bf Données de base trav.'!A81="","",'1043Bf Données de base trav.'!A81)</f>
        <v/>
      </c>
      <c r="B85" s="122" t="str">
        <f>IF('1043Bf Données de base trav.'!B81="","",'1043Bf Données de base trav.'!B81)</f>
        <v/>
      </c>
      <c r="C85" s="118" t="str">
        <f>IF('1043Bf Données de base trav.'!C81="","",'1043Bf Données de base trav.'!C81)</f>
        <v/>
      </c>
      <c r="D85" s="304" t="str">
        <f>IF(ISERROR('1043Bf Données de base trav.'!AJ81),"",'1043Bf Données de base trav.'!AJ81)</f>
        <v/>
      </c>
      <c r="E85" s="305" t="str">
        <f>IF('1043Bf Données de base trav.'!N81="","",'1043Bf Données de base trav.'!N81)</f>
        <v/>
      </c>
      <c r="F85" s="306" t="str">
        <f>IF('1043Bf Données de base trav.'!O81="","",'1043Bf Données de base trav.'!O81)</f>
        <v/>
      </c>
      <c r="G85" s="307" t="str">
        <f>IF('1043Bf Données de base trav.'!P81="","",'1043Bf Données de base trav.'!P81)</f>
        <v/>
      </c>
      <c r="H85" s="308" t="str">
        <f>IF('1043Bf Données de base trav.'!Q81="","",'1043Bf Données de base trav.'!Q81)</f>
        <v/>
      </c>
      <c r="I85" s="309" t="str">
        <f>IF('1043Bf Données de base trav.'!R81="","",'1043Bf Données de base trav.'!R81)</f>
        <v/>
      </c>
      <c r="J85" s="310" t="str">
        <f t="shared" si="48"/>
        <v/>
      </c>
      <c r="K85" s="311" t="str">
        <f>IF('1043Bf Données de base trav.'!S81="","",'1043Bf Données de base trav.'!S81)</f>
        <v/>
      </c>
      <c r="L85" s="312" t="str">
        <f t="shared" si="24"/>
        <v/>
      </c>
      <c r="M85" s="313" t="str">
        <f t="shared" si="25"/>
        <v/>
      </c>
      <c r="N85" s="314" t="str">
        <f t="shared" si="26"/>
        <v/>
      </c>
      <c r="O85" s="315" t="str">
        <f t="shared" si="49"/>
        <v/>
      </c>
      <c r="P85" s="316" t="str">
        <f t="shared" si="27"/>
        <v/>
      </c>
      <c r="Q85" s="312" t="str">
        <f t="shared" si="28"/>
        <v/>
      </c>
      <c r="R85" s="306" t="str">
        <f>IF(Q85="","",MAX((M85-AH85)*'1043Af Demande'!$B$31,0))</f>
        <v/>
      </c>
      <c r="S85" s="317" t="str">
        <f t="shared" si="50"/>
        <v/>
      </c>
      <c r="T85" s="107"/>
      <c r="U85" s="108" t="str">
        <f t="shared" si="40"/>
        <v/>
      </c>
      <c r="V85" s="109" t="str">
        <f>'1043Bf Données de base trav.'!M81</f>
        <v/>
      </c>
      <c r="W85" s="110" t="str">
        <f>IF(A85="","",'1043Bf Données de base trav.'!Q81-'1043Bf Données de base trav.'!R81)</f>
        <v/>
      </c>
      <c r="X85" s="110" t="str">
        <f>IF(OR($C85="",E85="",F85="",G85="",K85="",'1043Cf CA saisonniers'!$D$25&lt;&gt;"Droit accordé"),"",E85-(F85+G85+W85+K85))</f>
        <v/>
      </c>
      <c r="Y85" s="111" t="str">
        <f t="shared" si="29"/>
        <v/>
      </c>
      <c r="Z85" s="111" t="str">
        <f t="shared" si="41"/>
        <v/>
      </c>
      <c r="AA85" s="111" t="str">
        <f t="shared" si="42"/>
        <v/>
      </c>
      <c r="AB85" s="112" t="str">
        <f t="shared" si="30"/>
        <v/>
      </c>
      <c r="AC85" s="112" t="str">
        <f t="shared" si="51"/>
        <v/>
      </c>
      <c r="AD85" s="112" t="str">
        <f t="shared" si="43"/>
        <v/>
      </c>
      <c r="AE85" s="112" t="str">
        <f t="shared" si="44"/>
        <v/>
      </c>
      <c r="AF85" s="112" t="str">
        <f t="shared" si="52"/>
        <v/>
      </c>
      <c r="AG85" s="112" t="str">
        <f>IF(OR($C85="",L85="",M85=""),"",MAX(N85+'1043Bf Données de base trav.'!T81-M85,0))</f>
        <v/>
      </c>
      <c r="AH85" s="112">
        <f>'1043Bf Données de base trav.'!T81</f>
        <v>0</v>
      </c>
      <c r="AI85" s="112" t="str">
        <f t="shared" si="53"/>
        <v/>
      </c>
      <c r="AJ85" s="113">
        <f t="shared" si="45"/>
        <v>0</v>
      </c>
      <c r="AK85" s="114">
        <f t="shared" si="54"/>
        <v>0</v>
      </c>
      <c r="AL85" s="112">
        <f t="shared" si="46"/>
        <v>0</v>
      </c>
      <c r="AM85" s="112">
        <f>IF(E85="",0,'1043Bf Données de base trav.'!P81)</f>
        <v>0</v>
      </c>
      <c r="AN85" s="115">
        <f>IF('1043Bf Données de base trav.'!Y81&gt;0,AD85,0)</f>
        <v>0</v>
      </c>
      <c r="AO85" s="116">
        <f>IF('1043Bf Données de base trav.'!Y81&gt;0,'1043Bf Données de base trav.'!T81,0)</f>
        <v>0</v>
      </c>
      <c r="AP85" s="112" t="str">
        <f t="shared" si="47"/>
        <v/>
      </c>
      <c r="AQ85" s="112">
        <f>'1043Bf Données de base trav.'!P81</f>
        <v>0</v>
      </c>
      <c r="AR85" s="112">
        <f t="shared" si="31"/>
        <v>0</v>
      </c>
    </row>
    <row r="86" spans="1:44" s="39" customFormat="1" ht="16.95" customHeight="1">
      <c r="A86" s="121" t="str">
        <f>IF('1043Bf Données de base trav.'!A82="","",'1043Bf Données de base trav.'!A82)</f>
        <v/>
      </c>
      <c r="B86" s="122" t="str">
        <f>IF('1043Bf Données de base trav.'!B82="","",'1043Bf Données de base trav.'!B82)</f>
        <v/>
      </c>
      <c r="C86" s="118" t="str">
        <f>IF('1043Bf Données de base trav.'!C82="","",'1043Bf Données de base trav.'!C82)</f>
        <v/>
      </c>
      <c r="D86" s="304" t="str">
        <f>IF(ISERROR('1043Bf Données de base trav.'!AJ82),"",'1043Bf Données de base trav.'!AJ82)</f>
        <v/>
      </c>
      <c r="E86" s="305" t="str">
        <f>IF('1043Bf Données de base trav.'!N82="","",'1043Bf Données de base trav.'!N82)</f>
        <v/>
      </c>
      <c r="F86" s="306" t="str">
        <f>IF('1043Bf Données de base trav.'!O82="","",'1043Bf Données de base trav.'!O82)</f>
        <v/>
      </c>
      <c r="G86" s="307" t="str">
        <f>IF('1043Bf Données de base trav.'!P82="","",'1043Bf Données de base trav.'!P82)</f>
        <v/>
      </c>
      <c r="H86" s="308" t="str">
        <f>IF('1043Bf Données de base trav.'!Q82="","",'1043Bf Données de base trav.'!Q82)</f>
        <v/>
      </c>
      <c r="I86" s="309" t="str">
        <f>IF('1043Bf Données de base trav.'!R82="","",'1043Bf Données de base trav.'!R82)</f>
        <v/>
      </c>
      <c r="J86" s="310" t="str">
        <f t="shared" si="48"/>
        <v/>
      </c>
      <c r="K86" s="311" t="str">
        <f>IF('1043Bf Données de base trav.'!S82="","",'1043Bf Données de base trav.'!S82)</f>
        <v/>
      </c>
      <c r="L86" s="312" t="str">
        <f t="shared" si="24"/>
        <v/>
      </c>
      <c r="M86" s="313" t="str">
        <f t="shared" si="25"/>
        <v/>
      </c>
      <c r="N86" s="314" t="str">
        <f t="shared" si="26"/>
        <v/>
      </c>
      <c r="O86" s="315" t="str">
        <f t="shared" si="49"/>
        <v/>
      </c>
      <c r="P86" s="316" t="str">
        <f t="shared" si="27"/>
        <v/>
      </c>
      <c r="Q86" s="312" t="str">
        <f t="shared" si="28"/>
        <v/>
      </c>
      <c r="R86" s="306" t="str">
        <f>IF(Q86="","",MAX((M86-AH86)*'1043Af Demande'!$B$31,0))</f>
        <v/>
      </c>
      <c r="S86" s="317" t="str">
        <f t="shared" si="50"/>
        <v/>
      </c>
      <c r="T86" s="107"/>
      <c r="U86" s="108" t="str">
        <f t="shared" si="40"/>
        <v/>
      </c>
      <c r="V86" s="109" t="str">
        <f>'1043Bf Données de base trav.'!M82</f>
        <v/>
      </c>
      <c r="W86" s="110" t="str">
        <f>IF(A86="","",'1043Bf Données de base trav.'!Q82-'1043Bf Données de base trav.'!R82)</f>
        <v/>
      </c>
      <c r="X86" s="110" t="str">
        <f>IF(OR($C86="",E86="",F86="",G86="",K86="",'1043Cf CA saisonniers'!$D$25&lt;&gt;"Droit accordé"),"",E86-(F86+G86+W86+K86))</f>
        <v/>
      </c>
      <c r="Y86" s="111" t="str">
        <f t="shared" si="29"/>
        <v/>
      </c>
      <c r="Z86" s="111" t="str">
        <f t="shared" si="41"/>
        <v/>
      </c>
      <c r="AA86" s="111" t="str">
        <f t="shared" si="42"/>
        <v/>
      </c>
      <c r="AB86" s="112" t="str">
        <f t="shared" si="30"/>
        <v/>
      </c>
      <c r="AC86" s="112" t="str">
        <f t="shared" si="51"/>
        <v/>
      </c>
      <c r="AD86" s="112" t="str">
        <f t="shared" si="43"/>
        <v/>
      </c>
      <c r="AE86" s="112" t="str">
        <f t="shared" si="44"/>
        <v/>
      </c>
      <c r="AF86" s="112" t="str">
        <f t="shared" si="52"/>
        <v/>
      </c>
      <c r="AG86" s="112" t="str">
        <f>IF(OR($C86="",L86="",M86=""),"",MAX(N86+'1043Bf Données de base trav.'!T82-M86,0))</f>
        <v/>
      </c>
      <c r="AH86" s="112">
        <f>'1043Bf Données de base trav.'!T82</f>
        <v>0</v>
      </c>
      <c r="AI86" s="112" t="str">
        <f t="shared" si="53"/>
        <v/>
      </c>
      <c r="AJ86" s="113">
        <f t="shared" si="45"/>
        <v>0</v>
      </c>
      <c r="AK86" s="114">
        <f t="shared" si="54"/>
        <v>0</v>
      </c>
      <c r="AL86" s="112">
        <f t="shared" si="46"/>
        <v>0</v>
      </c>
      <c r="AM86" s="112">
        <f>IF(E86="",0,'1043Bf Données de base trav.'!P82)</f>
        <v>0</v>
      </c>
      <c r="AN86" s="115">
        <f>IF('1043Bf Données de base trav.'!Y82&gt;0,AD86,0)</f>
        <v>0</v>
      </c>
      <c r="AO86" s="116">
        <f>IF('1043Bf Données de base trav.'!Y82&gt;0,'1043Bf Données de base trav.'!T82,0)</f>
        <v>0</v>
      </c>
      <c r="AP86" s="112" t="str">
        <f t="shared" si="47"/>
        <v/>
      </c>
      <c r="AQ86" s="112">
        <f>'1043Bf Données de base trav.'!P82</f>
        <v>0</v>
      </c>
      <c r="AR86" s="112">
        <f t="shared" si="31"/>
        <v>0</v>
      </c>
    </row>
    <row r="87" spans="1:44" s="39" customFormat="1" ht="16.95" customHeight="1">
      <c r="A87" s="121" t="str">
        <f>IF('1043Bf Données de base trav.'!A83="","",'1043Bf Données de base trav.'!A83)</f>
        <v/>
      </c>
      <c r="B87" s="122" t="str">
        <f>IF('1043Bf Données de base trav.'!B83="","",'1043Bf Données de base trav.'!B83)</f>
        <v/>
      </c>
      <c r="C87" s="118" t="str">
        <f>IF('1043Bf Données de base trav.'!C83="","",'1043Bf Données de base trav.'!C83)</f>
        <v/>
      </c>
      <c r="D87" s="304" t="str">
        <f>IF(ISERROR('1043Bf Données de base trav.'!AJ83),"",'1043Bf Données de base trav.'!AJ83)</f>
        <v/>
      </c>
      <c r="E87" s="305" t="str">
        <f>IF('1043Bf Données de base trav.'!N83="","",'1043Bf Données de base trav.'!N83)</f>
        <v/>
      </c>
      <c r="F87" s="306" t="str">
        <f>IF('1043Bf Données de base trav.'!O83="","",'1043Bf Données de base trav.'!O83)</f>
        <v/>
      </c>
      <c r="G87" s="307" t="str">
        <f>IF('1043Bf Données de base trav.'!P83="","",'1043Bf Données de base trav.'!P83)</f>
        <v/>
      </c>
      <c r="H87" s="308" t="str">
        <f>IF('1043Bf Données de base trav.'!Q83="","",'1043Bf Données de base trav.'!Q83)</f>
        <v/>
      </c>
      <c r="I87" s="309" t="str">
        <f>IF('1043Bf Données de base trav.'!R83="","",'1043Bf Données de base trav.'!R83)</f>
        <v/>
      </c>
      <c r="J87" s="310" t="str">
        <f t="shared" si="48"/>
        <v/>
      </c>
      <c r="K87" s="311" t="str">
        <f>IF('1043Bf Données de base trav.'!S83="","",'1043Bf Données de base trav.'!S83)</f>
        <v/>
      </c>
      <c r="L87" s="312" t="str">
        <f t="shared" si="24"/>
        <v/>
      </c>
      <c r="M87" s="313" t="str">
        <f t="shared" si="25"/>
        <v/>
      </c>
      <c r="N87" s="314" t="str">
        <f t="shared" si="26"/>
        <v/>
      </c>
      <c r="O87" s="315" t="str">
        <f t="shared" si="49"/>
        <v/>
      </c>
      <c r="P87" s="316" t="str">
        <f t="shared" si="27"/>
        <v/>
      </c>
      <c r="Q87" s="312" t="str">
        <f t="shared" si="28"/>
        <v/>
      </c>
      <c r="R87" s="306" t="str">
        <f>IF(Q87="","",MAX((M87-AH87)*'1043Af Demande'!$B$31,0))</f>
        <v/>
      </c>
      <c r="S87" s="317" t="str">
        <f t="shared" si="50"/>
        <v/>
      </c>
      <c r="T87" s="107"/>
      <c r="U87" s="108" t="str">
        <f t="shared" si="40"/>
        <v/>
      </c>
      <c r="V87" s="109" t="str">
        <f>'1043Bf Données de base trav.'!M83</f>
        <v/>
      </c>
      <c r="W87" s="110" t="str">
        <f>IF(A87="","",'1043Bf Données de base trav.'!Q83-'1043Bf Données de base trav.'!R83)</f>
        <v/>
      </c>
      <c r="X87" s="110" t="str">
        <f>IF(OR($C87="",E87="",F87="",G87="",K87="",'1043Cf CA saisonniers'!$D$25&lt;&gt;"Droit accordé"),"",E87-(F87+G87+W87+K87))</f>
        <v/>
      </c>
      <c r="Y87" s="111" t="str">
        <f t="shared" si="29"/>
        <v/>
      </c>
      <c r="Z87" s="111" t="str">
        <f t="shared" si="41"/>
        <v/>
      </c>
      <c r="AA87" s="111" t="str">
        <f t="shared" si="42"/>
        <v/>
      </c>
      <c r="AB87" s="112" t="str">
        <f t="shared" si="30"/>
        <v/>
      </c>
      <c r="AC87" s="112" t="str">
        <f t="shared" si="51"/>
        <v/>
      </c>
      <c r="AD87" s="112" t="str">
        <f t="shared" si="43"/>
        <v/>
      </c>
      <c r="AE87" s="112" t="str">
        <f t="shared" si="44"/>
        <v/>
      </c>
      <c r="AF87" s="112" t="str">
        <f t="shared" si="52"/>
        <v/>
      </c>
      <c r="AG87" s="112" t="str">
        <f>IF(OR($C87="",L87="",M87=""),"",MAX(N87+'1043Bf Données de base trav.'!T83-M87,0))</f>
        <v/>
      </c>
      <c r="AH87" s="112">
        <f>'1043Bf Données de base trav.'!T83</f>
        <v>0</v>
      </c>
      <c r="AI87" s="112" t="str">
        <f t="shared" si="53"/>
        <v/>
      </c>
      <c r="AJ87" s="113">
        <f t="shared" si="45"/>
        <v>0</v>
      </c>
      <c r="AK87" s="114">
        <f t="shared" si="54"/>
        <v>0</v>
      </c>
      <c r="AL87" s="112">
        <f t="shared" si="46"/>
        <v>0</v>
      </c>
      <c r="AM87" s="112">
        <f>IF(E87="",0,'1043Bf Données de base trav.'!P83)</f>
        <v>0</v>
      </c>
      <c r="AN87" s="115">
        <f>IF('1043Bf Données de base trav.'!Y83&gt;0,AD87,0)</f>
        <v>0</v>
      </c>
      <c r="AO87" s="116">
        <f>IF('1043Bf Données de base trav.'!Y83&gt;0,'1043Bf Données de base trav.'!T83,0)</f>
        <v>0</v>
      </c>
      <c r="AP87" s="112" t="str">
        <f t="shared" si="47"/>
        <v/>
      </c>
      <c r="AQ87" s="112">
        <f>'1043Bf Données de base trav.'!P83</f>
        <v>0</v>
      </c>
      <c r="AR87" s="112">
        <f t="shared" si="31"/>
        <v>0</v>
      </c>
    </row>
    <row r="88" spans="1:44" s="39" customFormat="1" ht="16.95" customHeight="1">
      <c r="A88" s="121" t="str">
        <f>IF('1043Bf Données de base trav.'!A84="","",'1043Bf Données de base trav.'!A84)</f>
        <v/>
      </c>
      <c r="B88" s="122" t="str">
        <f>IF('1043Bf Données de base trav.'!B84="","",'1043Bf Données de base trav.'!B84)</f>
        <v/>
      </c>
      <c r="C88" s="118" t="str">
        <f>IF('1043Bf Données de base trav.'!C84="","",'1043Bf Données de base trav.'!C84)</f>
        <v/>
      </c>
      <c r="D88" s="304" t="str">
        <f>IF(ISERROR('1043Bf Données de base trav.'!AJ84),"",'1043Bf Données de base trav.'!AJ84)</f>
        <v/>
      </c>
      <c r="E88" s="305" t="str">
        <f>IF('1043Bf Données de base trav.'!N84="","",'1043Bf Données de base trav.'!N84)</f>
        <v/>
      </c>
      <c r="F88" s="306" t="str">
        <f>IF('1043Bf Données de base trav.'!O84="","",'1043Bf Données de base trav.'!O84)</f>
        <v/>
      </c>
      <c r="G88" s="307" t="str">
        <f>IF('1043Bf Données de base trav.'!P84="","",'1043Bf Données de base trav.'!P84)</f>
        <v/>
      </c>
      <c r="H88" s="308" t="str">
        <f>IF('1043Bf Données de base trav.'!Q84="","",'1043Bf Données de base trav.'!Q84)</f>
        <v/>
      </c>
      <c r="I88" s="309" t="str">
        <f>IF('1043Bf Données de base trav.'!R84="","",'1043Bf Données de base trav.'!R84)</f>
        <v/>
      </c>
      <c r="J88" s="310" t="str">
        <f t="shared" si="48"/>
        <v/>
      </c>
      <c r="K88" s="311" t="str">
        <f>IF('1043Bf Données de base trav.'!S84="","",'1043Bf Données de base trav.'!S84)</f>
        <v/>
      </c>
      <c r="L88" s="312" t="str">
        <f t="shared" si="24"/>
        <v/>
      </c>
      <c r="M88" s="313" t="str">
        <f t="shared" si="25"/>
        <v/>
      </c>
      <c r="N88" s="314" t="str">
        <f t="shared" si="26"/>
        <v/>
      </c>
      <c r="O88" s="315" t="str">
        <f t="shared" si="49"/>
        <v/>
      </c>
      <c r="P88" s="316" t="str">
        <f t="shared" si="27"/>
        <v/>
      </c>
      <c r="Q88" s="312" t="str">
        <f t="shared" si="28"/>
        <v/>
      </c>
      <c r="R88" s="306" t="str">
        <f>IF(Q88="","",MAX((M88-AH88)*'1043Af Demande'!$B$31,0))</f>
        <v/>
      </c>
      <c r="S88" s="317" t="str">
        <f t="shared" si="50"/>
        <v/>
      </c>
      <c r="T88" s="107"/>
      <c r="U88" s="108" t="str">
        <f t="shared" si="40"/>
        <v/>
      </c>
      <c r="V88" s="109" t="str">
        <f>'1043Bf Données de base trav.'!M84</f>
        <v/>
      </c>
      <c r="W88" s="110" t="str">
        <f>IF(A88="","",'1043Bf Données de base trav.'!Q84-'1043Bf Données de base trav.'!R84)</f>
        <v/>
      </c>
      <c r="X88" s="110" t="str">
        <f>IF(OR($C88="",E88="",F88="",G88="",K88="",'1043Cf CA saisonniers'!$D$25&lt;&gt;"Droit accordé"),"",E88-(F88+G88+W88+K88))</f>
        <v/>
      </c>
      <c r="Y88" s="111" t="str">
        <f t="shared" si="29"/>
        <v/>
      </c>
      <c r="Z88" s="111" t="str">
        <f t="shared" si="41"/>
        <v/>
      </c>
      <c r="AA88" s="111" t="str">
        <f t="shared" si="42"/>
        <v/>
      </c>
      <c r="AB88" s="112" t="str">
        <f t="shared" si="30"/>
        <v/>
      </c>
      <c r="AC88" s="112" t="str">
        <f t="shared" si="51"/>
        <v/>
      </c>
      <c r="AD88" s="112" t="str">
        <f t="shared" si="43"/>
        <v/>
      </c>
      <c r="AE88" s="112" t="str">
        <f t="shared" si="44"/>
        <v/>
      </c>
      <c r="AF88" s="112" t="str">
        <f t="shared" si="52"/>
        <v/>
      </c>
      <c r="AG88" s="112" t="str">
        <f>IF(OR($C88="",L88="",M88=""),"",MAX(N88+'1043Bf Données de base trav.'!T84-M88,0))</f>
        <v/>
      </c>
      <c r="AH88" s="112">
        <f>'1043Bf Données de base trav.'!T84</f>
        <v>0</v>
      </c>
      <c r="AI88" s="112" t="str">
        <f t="shared" si="53"/>
        <v/>
      </c>
      <c r="AJ88" s="113">
        <f t="shared" si="45"/>
        <v>0</v>
      </c>
      <c r="AK88" s="114">
        <f t="shared" si="54"/>
        <v>0</v>
      </c>
      <c r="AL88" s="112">
        <f t="shared" si="46"/>
        <v>0</v>
      </c>
      <c r="AM88" s="112">
        <f>IF(E88="",0,'1043Bf Données de base trav.'!P84)</f>
        <v>0</v>
      </c>
      <c r="AN88" s="115">
        <f>IF('1043Bf Données de base trav.'!Y84&gt;0,AD88,0)</f>
        <v>0</v>
      </c>
      <c r="AO88" s="116">
        <f>IF('1043Bf Données de base trav.'!Y84&gt;0,'1043Bf Données de base trav.'!T84,0)</f>
        <v>0</v>
      </c>
      <c r="AP88" s="112" t="str">
        <f t="shared" si="47"/>
        <v/>
      </c>
      <c r="AQ88" s="112">
        <f>'1043Bf Données de base trav.'!P84</f>
        <v>0</v>
      </c>
      <c r="AR88" s="112">
        <f t="shared" si="31"/>
        <v>0</v>
      </c>
    </row>
    <row r="89" spans="1:44" s="39" customFormat="1" ht="16.95" customHeight="1">
      <c r="A89" s="121" t="str">
        <f>IF('1043Bf Données de base trav.'!A85="","",'1043Bf Données de base trav.'!A85)</f>
        <v/>
      </c>
      <c r="B89" s="122" t="str">
        <f>IF('1043Bf Données de base trav.'!B85="","",'1043Bf Données de base trav.'!B85)</f>
        <v/>
      </c>
      <c r="C89" s="118" t="str">
        <f>IF('1043Bf Données de base trav.'!C85="","",'1043Bf Données de base trav.'!C85)</f>
        <v/>
      </c>
      <c r="D89" s="304" t="str">
        <f>IF(ISERROR('1043Bf Données de base trav.'!AJ85),"",'1043Bf Données de base trav.'!AJ85)</f>
        <v/>
      </c>
      <c r="E89" s="305" t="str">
        <f>IF('1043Bf Données de base trav.'!N85="","",'1043Bf Données de base trav.'!N85)</f>
        <v/>
      </c>
      <c r="F89" s="306" t="str">
        <f>IF('1043Bf Données de base trav.'!O85="","",'1043Bf Données de base trav.'!O85)</f>
        <v/>
      </c>
      <c r="G89" s="307" t="str">
        <f>IF('1043Bf Données de base trav.'!P85="","",'1043Bf Données de base trav.'!P85)</f>
        <v/>
      </c>
      <c r="H89" s="308" t="str">
        <f>IF('1043Bf Données de base trav.'!Q85="","",'1043Bf Données de base trav.'!Q85)</f>
        <v/>
      </c>
      <c r="I89" s="309" t="str">
        <f>IF('1043Bf Données de base trav.'!R85="","",'1043Bf Données de base trav.'!R85)</f>
        <v/>
      </c>
      <c r="J89" s="310" t="str">
        <f t="shared" si="48"/>
        <v/>
      </c>
      <c r="K89" s="311" t="str">
        <f>IF('1043Bf Données de base trav.'!S85="","",'1043Bf Données de base trav.'!S85)</f>
        <v/>
      </c>
      <c r="L89" s="312" t="str">
        <f t="shared" si="24"/>
        <v/>
      </c>
      <c r="M89" s="313" t="str">
        <f t="shared" si="25"/>
        <v/>
      </c>
      <c r="N89" s="314" t="str">
        <f t="shared" si="26"/>
        <v/>
      </c>
      <c r="O89" s="315" t="str">
        <f t="shared" si="49"/>
        <v/>
      </c>
      <c r="P89" s="316" t="str">
        <f t="shared" si="27"/>
        <v/>
      </c>
      <c r="Q89" s="312" t="str">
        <f t="shared" si="28"/>
        <v/>
      </c>
      <c r="R89" s="306" t="str">
        <f>IF(Q89="","",MAX((M89-AH89)*'1043Af Demande'!$B$31,0))</f>
        <v/>
      </c>
      <c r="S89" s="317" t="str">
        <f t="shared" si="50"/>
        <v/>
      </c>
      <c r="T89" s="107"/>
      <c r="U89" s="108" t="str">
        <f t="shared" si="40"/>
        <v/>
      </c>
      <c r="V89" s="109" t="str">
        <f>'1043Bf Données de base trav.'!M85</f>
        <v/>
      </c>
      <c r="W89" s="110" t="str">
        <f>IF(A89="","",'1043Bf Données de base trav.'!Q85-'1043Bf Données de base trav.'!R85)</f>
        <v/>
      </c>
      <c r="X89" s="110" t="str">
        <f>IF(OR($C89="",E89="",F89="",G89="",K89="",'1043Cf CA saisonniers'!$D$25&lt;&gt;"Droit accordé"),"",E89-(F89+G89+W89+K89))</f>
        <v/>
      </c>
      <c r="Y89" s="111" t="str">
        <f t="shared" si="29"/>
        <v/>
      </c>
      <c r="Z89" s="111" t="str">
        <f t="shared" si="41"/>
        <v/>
      </c>
      <c r="AA89" s="111" t="str">
        <f t="shared" si="42"/>
        <v/>
      </c>
      <c r="AB89" s="112" t="str">
        <f t="shared" si="30"/>
        <v/>
      </c>
      <c r="AC89" s="112" t="str">
        <f t="shared" si="51"/>
        <v/>
      </c>
      <c r="AD89" s="112" t="str">
        <f t="shared" si="43"/>
        <v/>
      </c>
      <c r="AE89" s="112" t="str">
        <f t="shared" si="44"/>
        <v/>
      </c>
      <c r="AF89" s="112" t="str">
        <f t="shared" si="52"/>
        <v/>
      </c>
      <c r="AG89" s="112" t="str">
        <f>IF(OR($C89="",L89="",M89=""),"",MAX(N89+'1043Bf Données de base trav.'!T85-M89,0))</f>
        <v/>
      </c>
      <c r="AH89" s="112">
        <f>'1043Bf Données de base trav.'!T85</f>
        <v>0</v>
      </c>
      <c r="AI89" s="112" t="str">
        <f t="shared" si="53"/>
        <v/>
      </c>
      <c r="AJ89" s="113">
        <f t="shared" si="45"/>
        <v>0</v>
      </c>
      <c r="AK89" s="114">
        <f t="shared" si="54"/>
        <v>0</v>
      </c>
      <c r="AL89" s="112">
        <f t="shared" si="46"/>
        <v>0</v>
      </c>
      <c r="AM89" s="112">
        <f>IF(E89="",0,'1043Bf Données de base trav.'!P85)</f>
        <v>0</v>
      </c>
      <c r="AN89" s="115">
        <f>IF('1043Bf Données de base trav.'!Y85&gt;0,AD89,0)</f>
        <v>0</v>
      </c>
      <c r="AO89" s="116">
        <f>IF('1043Bf Données de base trav.'!Y85&gt;0,'1043Bf Données de base trav.'!T85,0)</f>
        <v>0</v>
      </c>
      <c r="AP89" s="112" t="str">
        <f t="shared" si="47"/>
        <v/>
      </c>
      <c r="AQ89" s="112">
        <f>'1043Bf Données de base trav.'!P85</f>
        <v>0</v>
      </c>
      <c r="AR89" s="112">
        <f t="shared" si="31"/>
        <v>0</v>
      </c>
    </row>
    <row r="90" spans="1:44" s="39" customFormat="1" ht="16.95" customHeight="1">
      <c r="A90" s="121" t="str">
        <f>IF('1043Bf Données de base trav.'!A86="","",'1043Bf Données de base trav.'!A86)</f>
        <v/>
      </c>
      <c r="B90" s="122" t="str">
        <f>IF('1043Bf Données de base trav.'!B86="","",'1043Bf Données de base trav.'!B86)</f>
        <v/>
      </c>
      <c r="C90" s="118" t="str">
        <f>IF('1043Bf Données de base trav.'!C86="","",'1043Bf Données de base trav.'!C86)</f>
        <v/>
      </c>
      <c r="D90" s="304" t="str">
        <f>IF(ISERROR('1043Bf Données de base trav.'!AJ86),"",'1043Bf Données de base trav.'!AJ86)</f>
        <v/>
      </c>
      <c r="E90" s="305" t="str">
        <f>IF('1043Bf Données de base trav.'!N86="","",'1043Bf Données de base trav.'!N86)</f>
        <v/>
      </c>
      <c r="F90" s="306" t="str">
        <f>IF('1043Bf Données de base trav.'!O86="","",'1043Bf Données de base trav.'!O86)</f>
        <v/>
      </c>
      <c r="G90" s="307" t="str">
        <f>IF('1043Bf Données de base trav.'!P86="","",'1043Bf Données de base trav.'!P86)</f>
        <v/>
      </c>
      <c r="H90" s="308" t="str">
        <f>IF('1043Bf Données de base trav.'!Q86="","",'1043Bf Données de base trav.'!Q86)</f>
        <v/>
      </c>
      <c r="I90" s="309" t="str">
        <f>IF('1043Bf Données de base trav.'!R86="","",'1043Bf Données de base trav.'!R86)</f>
        <v/>
      </c>
      <c r="J90" s="310" t="str">
        <f t="shared" si="48"/>
        <v/>
      </c>
      <c r="K90" s="311" t="str">
        <f>IF('1043Bf Données de base trav.'!S86="","",'1043Bf Données de base trav.'!S86)</f>
        <v/>
      </c>
      <c r="L90" s="312" t="str">
        <f t="shared" si="24"/>
        <v/>
      </c>
      <c r="M90" s="313" t="str">
        <f t="shared" si="25"/>
        <v/>
      </c>
      <c r="N90" s="314" t="str">
        <f t="shared" si="26"/>
        <v/>
      </c>
      <c r="O90" s="315" t="str">
        <f t="shared" si="49"/>
        <v/>
      </c>
      <c r="P90" s="316" t="str">
        <f t="shared" si="27"/>
        <v/>
      </c>
      <c r="Q90" s="312" t="str">
        <f t="shared" si="28"/>
        <v/>
      </c>
      <c r="R90" s="306" t="str">
        <f>IF(Q90="","",MAX((M90-AH90)*'1043Af Demande'!$B$31,0))</f>
        <v/>
      </c>
      <c r="S90" s="317" t="str">
        <f t="shared" si="50"/>
        <v/>
      </c>
      <c r="T90" s="107"/>
      <c r="U90" s="108" t="str">
        <f t="shared" si="40"/>
        <v/>
      </c>
      <c r="V90" s="109" t="str">
        <f>'1043Bf Données de base trav.'!M86</f>
        <v/>
      </c>
      <c r="W90" s="110" t="str">
        <f>IF(A90="","",'1043Bf Données de base trav.'!Q86-'1043Bf Données de base trav.'!R86)</f>
        <v/>
      </c>
      <c r="X90" s="110" t="str">
        <f>IF(OR($C90="",E90="",F90="",G90="",K90="",'1043Cf CA saisonniers'!$D$25&lt;&gt;"Droit accordé"),"",E90-(F90+G90+W90+K90))</f>
        <v/>
      </c>
      <c r="Y90" s="111" t="str">
        <f t="shared" si="29"/>
        <v/>
      </c>
      <c r="Z90" s="111" t="str">
        <f t="shared" si="41"/>
        <v/>
      </c>
      <c r="AA90" s="111" t="str">
        <f t="shared" si="42"/>
        <v/>
      </c>
      <c r="AB90" s="112" t="str">
        <f t="shared" si="30"/>
        <v/>
      </c>
      <c r="AC90" s="112" t="str">
        <f t="shared" si="51"/>
        <v/>
      </c>
      <c r="AD90" s="112" t="str">
        <f t="shared" si="43"/>
        <v/>
      </c>
      <c r="AE90" s="112" t="str">
        <f t="shared" si="44"/>
        <v/>
      </c>
      <c r="AF90" s="112" t="str">
        <f t="shared" si="52"/>
        <v/>
      </c>
      <c r="AG90" s="112" t="str">
        <f>IF(OR($C90="",L90="",M90=""),"",MAX(N90+'1043Bf Données de base trav.'!T86-M90,0))</f>
        <v/>
      </c>
      <c r="AH90" s="112">
        <f>'1043Bf Données de base trav.'!T86</f>
        <v>0</v>
      </c>
      <c r="AI90" s="112" t="str">
        <f t="shared" si="53"/>
        <v/>
      </c>
      <c r="AJ90" s="113">
        <f t="shared" si="45"/>
        <v>0</v>
      </c>
      <c r="AK90" s="114">
        <f t="shared" si="54"/>
        <v>0</v>
      </c>
      <c r="AL90" s="112">
        <f t="shared" si="46"/>
        <v>0</v>
      </c>
      <c r="AM90" s="112">
        <f>IF(E90="",0,'1043Bf Données de base trav.'!P86)</f>
        <v>0</v>
      </c>
      <c r="AN90" s="115">
        <f>IF('1043Bf Données de base trav.'!Y86&gt;0,AD90,0)</f>
        <v>0</v>
      </c>
      <c r="AO90" s="116">
        <f>IF('1043Bf Données de base trav.'!Y86&gt;0,'1043Bf Données de base trav.'!T86,0)</f>
        <v>0</v>
      </c>
      <c r="AP90" s="112" t="str">
        <f t="shared" si="47"/>
        <v/>
      </c>
      <c r="AQ90" s="112">
        <f>'1043Bf Données de base trav.'!P86</f>
        <v>0</v>
      </c>
      <c r="AR90" s="112">
        <f t="shared" si="31"/>
        <v>0</v>
      </c>
    </row>
    <row r="91" spans="1:44" s="39" customFormat="1" ht="16.95" customHeight="1">
      <c r="A91" s="121" t="str">
        <f>IF('1043Bf Données de base trav.'!A87="","",'1043Bf Données de base trav.'!A87)</f>
        <v/>
      </c>
      <c r="B91" s="122" t="str">
        <f>IF('1043Bf Données de base trav.'!B87="","",'1043Bf Données de base trav.'!B87)</f>
        <v/>
      </c>
      <c r="C91" s="118" t="str">
        <f>IF('1043Bf Données de base trav.'!C87="","",'1043Bf Données de base trav.'!C87)</f>
        <v/>
      </c>
      <c r="D91" s="304" t="str">
        <f>IF(ISERROR('1043Bf Données de base trav.'!AJ87),"",'1043Bf Données de base trav.'!AJ87)</f>
        <v/>
      </c>
      <c r="E91" s="305" t="str">
        <f>IF('1043Bf Données de base trav.'!N87="","",'1043Bf Données de base trav.'!N87)</f>
        <v/>
      </c>
      <c r="F91" s="306" t="str">
        <f>IF('1043Bf Données de base trav.'!O87="","",'1043Bf Données de base trav.'!O87)</f>
        <v/>
      </c>
      <c r="G91" s="307" t="str">
        <f>IF('1043Bf Données de base trav.'!P87="","",'1043Bf Données de base trav.'!P87)</f>
        <v/>
      </c>
      <c r="H91" s="308" t="str">
        <f>IF('1043Bf Données de base trav.'!Q87="","",'1043Bf Données de base trav.'!Q87)</f>
        <v/>
      </c>
      <c r="I91" s="309" t="str">
        <f>IF('1043Bf Données de base trav.'!R87="","",'1043Bf Données de base trav.'!R87)</f>
        <v/>
      </c>
      <c r="J91" s="310" t="str">
        <f t="shared" si="48"/>
        <v/>
      </c>
      <c r="K91" s="311" t="str">
        <f>IF('1043Bf Données de base trav.'!S87="","",'1043Bf Données de base trav.'!S87)</f>
        <v/>
      </c>
      <c r="L91" s="312" t="str">
        <f t="shared" si="24"/>
        <v/>
      </c>
      <c r="M91" s="313" t="str">
        <f t="shared" si="25"/>
        <v/>
      </c>
      <c r="N91" s="314" t="str">
        <f t="shared" si="26"/>
        <v/>
      </c>
      <c r="O91" s="315" t="str">
        <f t="shared" si="49"/>
        <v/>
      </c>
      <c r="P91" s="316" t="str">
        <f t="shared" si="27"/>
        <v/>
      </c>
      <c r="Q91" s="312" t="str">
        <f t="shared" si="28"/>
        <v/>
      </c>
      <c r="R91" s="306" t="str">
        <f>IF(Q91="","",MAX((M91-AH91)*'1043Af Demande'!$B$31,0))</f>
        <v/>
      </c>
      <c r="S91" s="317" t="str">
        <f t="shared" si="50"/>
        <v/>
      </c>
      <c r="T91" s="107"/>
      <c r="U91" s="108" t="str">
        <f t="shared" si="40"/>
        <v/>
      </c>
      <c r="V91" s="109" t="str">
        <f>'1043Bf Données de base trav.'!M87</f>
        <v/>
      </c>
      <c r="W91" s="110" t="str">
        <f>IF(A91="","",'1043Bf Données de base trav.'!Q87-'1043Bf Données de base trav.'!R87)</f>
        <v/>
      </c>
      <c r="X91" s="110" t="str">
        <f>IF(OR($C91="",E91="",F91="",G91="",K91="",'1043Cf CA saisonniers'!$D$25&lt;&gt;"Droit accordé"),"",E91-(F91+G91+W91+K91))</f>
        <v/>
      </c>
      <c r="Y91" s="111" t="str">
        <f t="shared" si="29"/>
        <v/>
      </c>
      <c r="Z91" s="111" t="str">
        <f t="shared" si="41"/>
        <v/>
      </c>
      <c r="AA91" s="111" t="str">
        <f t="shared" si="42"/>
        <v/>
      </c>
      <c r="AB91" s="112" t="str">
        <f t="shared" si="30"/>
        <v/>
      </c>
      <c r="AC91" s="112" t="str">
        <f t="shared" si="51"/>
        <v/>
      </c>
      <c r="AD91" s="112" t="str">
        <f t="shared" si="43"/>
        <v/>
      </c>
      <c r="AE91" s="112" t="str">
        <f t="shared" si="44"/>
        <v/>
      </c>
      <c r="AF91" s="112" t="str">
        <f t="shared" si="52"/>
        <v/>
      </c>
      <c r="AG91" s="112" t="str">
        <f>IF(OR($C91="",L91="",M91=""),"",MAX(N91+'1043Bf Données de base trav.'!T87-M91,0))</f>
        <v/>
      </c>
      <c r="AH91" s="112">
        <f>'1043Bf Données de base trav.'!T87</f>
        <v>0</v>
      </c>
      <c r="AI91" s="112" t="str">
        <f t="shared" si="53"/>
        <v/>
      </c>
      <c r="AJ91" s="113">
        <f t="shared" si="45"/>
        <v>0</v>
      </c>
      <c r="AK91" s="114">
        <f t="shared" si="54"/>
        <v>0</v>
      </c>
      <c r="AL91" s="112">
        <f t="shared" si="46"/>
        <v>0</v>
      </c>
      <c r="AM91" s="112">
        <f>IF(E91="",0,'1043Bf Données de base trav.'!P87)</f>
        <v>0</v>
      </c>
      <c r="AN91" s="115">
        <f>IF('1043Bf Données de base trav.'!Y87&gt;0,AD91,0)</f>
        <v>0</v>
      </c>
      <c r="AO91" s="116">
        <f>IF('1043Bf Données de base trav.'!Y87&gt;0,'1043Bf Données de base trav.'!T87,0)</f>
        <v>0</v>
      </c>
      <c r="AP91" s="112" t="str">
        <f t="shared" si="47"/>
        <v/>
      </c>
      <c r="AQ91" s="112">
        <f>'1043Bf Données de base trav.'!P87</f>
        <v>0</v>
      </c>
      <c r="AR91" s="112">
        <f t="shared" si="31"/>
        <v>0</v>
      </c>
    </row>
    <row r="92" spans="1:44" s="39" customFormat="1" ht="16.95" customHeight="1">
      <c r="A92" s="121" t="str">
        <f>IF('1043Bf Données de base trav.'!A88="","",'1043Bf Données de base trav.'!A88)</f>
        <v/>
      </c>
      <c r="B92" s="122" t="str">
        <f>IF('1043Bf Données de base trav.'!B88="","",'1043Bf Données de base trav.'!B88)</f>
        <v/>
      </c>
      <c r="C92" s="118" t="str">
        <f>IF('1043Bf Données de base trav.'!C88="","",'1043Bf Données de base trav.'!C88)</f>
        <v/>
      </c>
      <c r="D92" s="304" t="str">
        <f>IF(ISERROR('1043Bf Données de base trav.'!AJ88),"",'1043Bf Données de base trav.'!AJ88)</f>
        <v/>
      </c>
      <c r="E92" s="305" t="str">
        <f>IF('1043Bf Données de base trav.'!N88="","",'1043Bf Données de base trav.'!N88)</f>
        <v/>
      </c>
      <c r="F92" s="306" t="str">
        <f>IF('1043Bf Données de base trav.'!O88="","",'1043Bf Données de base trav.'!O88)</f>
        <v/>
      </c>
      <c r="G92" s="307" t="str">
        <f>IF('1043Bf Données de base trav.'!P88="","",'1043Bf Données de base trav.'!P88)</f>
        <v/>
      </c>
      <c r="H92" s="308" t="str">
        <f>IF('1043Bf Données de base trav.'!Q88="","",'1043Bf Données de base trav.'!Q88)</f>
        <v/>
      </c>
      <c r="I92" s="309" t="str">
        <f>IF('1043Bf Données de base trav.'!R88="","",'1043Bf Données de base trav.'!R88)</f>
        <v/>
      </c>
      <c r="J92" s="310" t="str">
        <f t="shared" si="48"/>
        <v/>
      </c>
      <c r="K92" s="311" t="str">
        <f>IF('1043Bf Données de base trav.'!S88="","",'1043Bf Données de base trav.'!S88)</f>
        <v/>
      </c>
      <c r="L92" s="312" t="str">
        <f t="shared" si="24"/>
        <v/>
      </c>
      <c r="M92" s="313" t="str">
        <f t="shared" si="25"/>
        <v/>
      </c>
      <c r="N92" s="314" t="str">
        <f t="shared" si="26"/>
        <v/>
      </c>
      <c r="O92" s="315" t="str">
        <f t="shared" si="49"/>
        <v/>
      </c>
      <c r="P92" s="316" t="str">
        <f t="shared" si="27"/>
        <v/>
      </c>
      <c r="Q92" s="312" t="str">
        <f t="shared" si="28"/>
        <v/>
      </c>
      <c r="R92" s="306" t="str">
        <f>IF(Q92="","",MAX((M92-AH92)*'1043Af Demande'!$B$31,0))</f>
        <v/>
      </c>
      <c r="S92" s="317" t="str">
        <f t="shared" si="50"/>
        <v/>
      </c>
      <c r="T92" s="107"/>
      <c r="U92" s="108" t="str">
        <f t="shared" si="40"/>
        <v/>
      </c>
      <c r="V92" s="109" t="str">
        <f>'1043Bf Données de base trav.'!M88</f>
        <v/>
      </c>
      <c r="W92" s="110" t="str">
        <f>IF(A92="","",'1043Bf Données de base trav.'!Q88-'1043Bf Données de base trav.'!R88)</f>
        <v/>
      </c>
      <c r="X92" s="110" t="str">
        <f>IF(OR($C92="",E92="",F92="",G92="",K92="",'1043Cf CA saisonniers'!$D$25&lt;&gt;"Droit accordé"),"",E92-(F92+G92+W92+K92))</f>
        <v/>
      </c>
      <c r="Y92" s="111" t="str">
        <f t="shared" si="29"/>
        <v/>
      </c>
      <c r="Z92" s="111" t="str">
        <f t="shared" si="41"/>
        <v/>
      </c>
      <c r="AA92" s="111" t="str">
        <f t="shared" si="42"/>
        <v/>
      </c>
      <c r="AB92" s="112" t="str">
        <f t="shared" si="30"/>
        <v/>
      </c>
      <c r="AC92" s="112" t="str">
        <f t="shared" si="51"/>
        <v/>
      </c>
      <c r="AD92" s="112" t="str">
        <f t="shared" si="43"/>
        <v/>
      </c>
      <c r="AE92" s="112" t="str">
        <f t="shared" si="44"/>
        <v/>
      </c>
      <c r="AF92" s="112" t="str">
        <f t="shared" si="52"/>
        <v/>
      </c>
      <c r="AG92" s="112" t="str">
        <f>IF(OR($C92="",L92="",M92=""),"",MAX(N92+'1043Bf Données de base trav.'!T88-M92,0))</f>
        <v/>
      </c>
      <c r="AH92" s="112">
        <f>'1043Bf Données de base trav.'!T88</f>
        <v>0</v>
      </c>
      <c r="AI92" s="112" t="str">
        <f t="shared" si="53"/>
        <v/>
      </c>
      <c r="AJ92" s="113">
        <f t="shared" si="45"/>
        <v>0</v>
      </c>
      <c r="AK92" s="114">
        <f t="shared" si="54"/>
        <v>0</v>
      </c>
      <c r="AL92" s="112">
        <f t="shared" si="46"/>
        <v>0</v>
      </c>
      <c r="AM92" s="112">
        <f>IF(E92="",0,'1043Bf Données de base trav.'!P88)</f>
        <v>0</v>
      </c>
      <c r="AN92" s="115">
        <f>IF('1043Bf Données de base trav.'!Y88&gt;0,AD92,0)</f>
        <v>0</v>
      </c>
      <c r="AO92" s="116">
        <f>IF('1043Bf Données de base trav.'!Y88&gt;0,'1043Bf Données de base trav.'!T88,0)</f>
        <v>0</v>
      </c>
      <c r="AP92" s="112" t="str">
        <f t="shared" si="47"/>
        <v/>
      </c>
      <c r="AQ92" s="112">
        <f>'1043Bf Données de base trav.'!P88</f>
        <v>0</v>
      </c>
      <c r="AR92" s="112">
        <f t="shared" si="31"/>
        <v>0</v>
      </c>
    </row>
    <row r="93" spans="1:44" s="39" customFormat="1" ht="16.95" customHeight="1">
      <c r="A93" s="121" t="str">
        <f>IF('1043Bf Données de base trav.'!A89="","",'1043Bf Données de base trav.'!A89)</f>
        <v/>
      </c>
      <c r="B93" s="122" t="str">
        <f>IF('1043Bf Données de base trav.'!B89="","",'1043Bf Données de base trav.'!B89)</f>
        <v/>
      </c>
      <c r="C93" s="118" t="str">
        <f>IF('1043Bf Données de base trav.'!C89="","",'1043Bf Données de base trav.'!C89)</f>
        <v/>
      </c>
      <c r="D93" s="304" t="str">
        <f>IF(ISERROR('1043Bf Données de base trav.'!AJ89),"",'1043Bf Données de base trav.'!AJ89)</f>
        <v/>
      </c>
      <c r="E93" s="305" t="str">
        <f>IF('1043Bf Données de base trav.'!N89="","",'1043Bf Données de base trav.'!N89)</f>
        <v/>
      </c>
      <c r="F93" s="306" t="str">
        <f>IF('1043Bf Données de base trav.'!O89="","",'1043Bf Données de base trav.'!O89)</f>
        <v/>
      </c>
      <c r="G93" s="307" t="str">
        <f>IF('1043Bf Données de base trav.'!P89="","",'1043Bf Données de base trav.'!P89)</f>
        <v/>
      </c>
      <c r="H93" s="308" t="str">
        <f>IF('1043Bf Données de base trav.'!Q89="","",'1043Bf Données de base trav.'!Q89)</f>
        <v/>
      </c>
      <c r="I93" s="309" t="str">
        <f>IF('1043Bf Données de base trav.'!R89="","",'1043Bf Données de base trav.'!R89)</f>
        <v/>
      </c>
      <c r="J93" s="310" t="str">
        <f t="shared" si="48"/>
        <v/>
      </c>
      <c r="K93" s="311" t="str">
        <f>IF('1043Bf Données de base trav.'!S89="","",'1043Bf Données de base trav.'!S89)</f>
        <v/>
      </c>
      <c r="L93" s="312" t="str">
        <f t="shared" si="24"/>
        <v/>
      </c>
      <c r="M93" s="313" t="str">
        <f t="shared" si="25"/>
        <v/>
      </c>
      <c r="N93" s="314" t="str">
        <f t="shared" si="26"/>
        <v/>
      </c>
      <c r="O93" s="315" t="str">
        <f t="shared" si="49"/>
        <v/>
      </c>
      <c r="P93" s="316" t="str">
        <f t="shared" si="27"/>
        <v/>
      </c>
      <c r="Q93" s="312" t="str">
        <f t="shared" si="28"/>
        <v/>
      </c>
      <c r="R93" s="306" t="str">
        <f>IF(Q93="","",MAX((M93-AH93)*'1043Af Demande'!$B$31,0))</f>
        <v/>
      </c>
      <c r="S93" s="317" t="str">
        <f t="shared" si="50"/>
        <v/>
      </c>
      <c r="T93" s="107"/>
      <c r="U93" s="108" t="str">
        <f t="shared" si="40"/>
        <v/>
      </c>
      <c r="V93" s="109" t="str">
        <f>'1043Bf Données de base trav.'!M89</f>
        <v/>
      </c>
      <c r="W93" s="110" t="str">
        <f>IF(A93="","",'1043Bf Données de base trav.'!Q89-'1043Bf Données de base trav.'!R89)</f>
        <v/>
      </c>
      <c r="X93" s="110" t="str">
        <f>IF(OR($C93="",E93="",F93="",G93="",K93="",'1043Cf CA saisonniers'!$D$25&lt;&gt;"Droit accordé"),"",E93-(F93+G93+W93+K93))</f>
        <v/>
      </c>
      <c r="Y93" s="111" t="str">
        <f t="shared" si="29"/>
        <v/>
      </c>
      <c r="Z93" s="111" t="str">
        <f t="shared" si="41"/>
        <v/>
      </c>
      <c r="AA93" s="111" t="str">
        <f t="shared" si="42"/>
        <v/>
      </c>
      <c r="AB93" s="112" t="str">
        <f t="shared" si="30"/>
        <v/>
      </c>
      <c r="AC93" s="112" t="str">
        <f t="shared" si="51"/>
        <v/>
      </c>
      <c r="AD93" s="112" t="str">
        <f t="shared" si="43"/>
        <v/>
      </c>
      <c r="AE93" s="112" t="str">
        <f t="shared" si="44"/>
        <v/>
      </c>
      <c r="AF93" s="112" t="str">
        <f t="shared" si="52"/>
        <v/>
      </c>
      <c r="AG93" s="112" t="str">
        <f>IF(OR($C93="",L93="",M93=""),"",MAX(N93+'1043Bf Données de base trav.'!T89-M93,0))</f>
        <v/>
      </c>
      <c r="AH93" s="112">
        <f>'1043Bf Données de base trav.'!T89</f>
        <v>0</v>
      </c>
      <c r="AI93" s="112" t="str">
        <f t="shared" si="53"/>
        <v/>
      </c>
      <c r="AJ93" s="113">
        <f t="shared" si="45"/>
        <v>0</v>
      </c>
      <c r="AK93" s="114">
        <f t="shared" si="54"/>
        <v>0</v>
      </c>
      <c r="AL93" s="112">
        <f t="shared" si="46"/>
        <v>0</v>
      </c>
      <c r="AM93" s="112">
        <f>IF(E93="",0,'1043Bf Données de base trav.'!P89)</f>
        <v>0</v>
      </c>
      <c r="AN93" s="115">
        <f>IF('1043Bf Données de base trav.'!Y89&gt;0,AD93,0)</f>
        <v>0</v>
      </c>
      <c r="AO93" s="116">
        <f>IF('1043Bf Données de base trav.'!Y89&gt;0,'1043Bf Données de base trav.'!T89,0)</f>
        <v>0</v>
      </c>
      <c r="AP93" s="112" t="str">
        <f t="shared" si="47"/>
        <v/>
      </c>
      <c r="AQ93" s="112">
        <f>'1043Bf Données de base trav.'!P89</f>
        <v>0</v>
      </c>
      <c r="AR93" s="112">
        <f t="shared" si="31"/>
        <v>0</v>
      </c>
    </row>
    <row r="94" spans="1:44" s="39" customFormat="1" ht="16.95" customHeight="1">
      <c r="A94" s="121" t="str">
        <f>IF('1043Bf Données de base trav.'!A90="","",'1043Bf Données de base trav.'!A90)</f>
        <v/>
      </c>
      <c r="B94" s="122" t="str">
        <f>IF('1043Bf Données de base trav.'!B90="","",'1043Bf Données de base trav.'!B90)</f>
        <v/>
      </c>
      <c r="C94" s="118" t="str">
        <f>IF('1043Bf Données de base trav.'!C90="","",'1043Bf Données de base trav.'!C90)</f>
        <v/>
      </c>
      <c r="D94" s="304" t="str">
        <f>IF(ISERROR('1043Bf Données de base trav.'!AJ90),"",'1043Bf Données de base trav.'!AJ90)</f>
        <v/>
      </c>
      <c r="E94" s="305" t="str">
        <f>IF('1043Bf Données de base trav.'!N90="","",'1043Bf Données de base trav.'!N90)</f>
        <v/>
      </c>
      <c r="F94" s="306" t="str">
        <f>IF('1043Bf Données de base trav.'!O90="","",'1043Bf Données de base trav.'!O90)</f>
        <v/>
      </c>
      <c r="G94" s="307" t="str">
        <f>IF('1043Bf Données de base trav.'!P90="","",'1043Bf Données de base trav.'!P90)</f>
        <v/>
      </c>
      <c r="H94" s="308" t="str">
        <f>IF('1043Bf Données de base trav.'!Q90="","",'1043Bf Données de base trav.'!Q90)</f>
        <v/>
      </c>
      <c r="I94" s="309" t="str">
        <f>IF('1043Bf Données de base trav.'!R90="","",'1043Bf Données de base trav.'!R90)</f>
        <v/>
      </c>
      <c r="J94" s="310" t="str">
        <f t="shared" si="48"/>
        <v/>
      </c>
      <c r="K94" s="311" t="str">
        <f>IF('1043Bf Données de base trav.'!S90="","",'1043Bf Données de base trav.'!S90)</f>
        <v/>
      </c>
      <c r="L94" s="312" t="str">
        <f t="shared" si="24"/>
        <v/>
      </c>
      <c r="M94" s="313" t="str">
        <f t="shared" si="25"/>
        <v/>
      </c>
      <c r="N94" s="314" t="str">
        <f t="shared" si="26"/>
        <v/>
      </c>
      <c r="O94" s="315" t="str">
        <f t="shared" si="49"/>
        <v/>
      </c>
      <c r="P94" s="316" t="str">
        <f t="shared" si="27"/>
        <v/>
      </c>
      <c r="Q94" s="312" t="str">
        <f t="shared" si="28"/>
        <v/>
      </c>
      <c r="R94" s="306" t="str">
        <f>IF(Q94="","",MAX((M94-AH94)*'1043Af Demande'!$B$31,0))</f>
        <v/>
      </c>
      <c r="S94" s="317" t="str">
        <f t="shared" si="50"/>
        <v/>
      </c>
      <c r="T94" s="107"/>
      <c r="U94" s="108" t="str">
        <f t="shared" si="40"/>
        <v/>
      </c>
      <c r="V94" s="109" t="str">
        <f>'1043Bf Données de base trav.'!M90</f>
        <v/>
      </c>
      <c r="W94" s="110" t="str">
        <f>IF(A94="","",'1043Bf Données de base trav.'!Q90-'1043Bf Données de base trav.'!R90)</f>
        <v/>
      </c>
      <c r="X94" s="110" t="str">
        <f>IF(OR($C94="",E94="",F94="",G94="",K94="",'1043Cf CA saisonniers'!$D$25&lt;&gt;"Droit accordé"),"",E94-(F94+G94+W94+K94))</f>
        <v/>
      </c>
      <c r="Y94" s="111" t="str">
        <f t="shared" si="29"/>
        <v/>
      </c>
      <c r="Z94" s="111" t="str">
        <f t="shared" si="41"/>
        <v/>
      </c>
      <c r="AA94" s="111" t="str">
        <f t="shared" si="42"/>
        <v/>
      </c>
      <c r="AB94" s="112" t="str">
        <f t="shared" si="30"/>
        <v/>
      </c>
      <c r="AC94" s="112" t="str">
        <f t="shared" si="51"/>
        <v/>
      </c>
      <c r="AD94" s="112" t="str">
        <f t="shared" si="43"/>
        <v/>
      </c>
      <c r="AE94" s="112" t="str">
        <f t="shared" si="44"/>
        <v/>
      </c>
      <c r="AF94" s="112" t="str">
        <f t="shared" si="52"/>
        <v/>
      </c>
      <c r="AG94" s="112" t="str">
        <f>IF(OR($C94="",L94="",M94=""),"",MAX(N94+'1043Bf Données de base trav.'!T90-M94,0))</f>
        <v/>
      </c>
      <c r="AH94" s="112">
        <f>'1043Bf Données de base trav.'!T90</f>
        <v>0</v>
      </c>
      <c r="AI94" s="112" t="str">
        <f t="shared" si="53"/>
        <v/>
      </c>
      <c r="AJ94" s="113">
        <f t="shared" si="45"/>
        <v>0</v>
      </c>
      <c r="AK94" s="114">
        <f t="shared" si="54"/>
        <v>0</v>
      </c>
      <c r="AL94" s="112">
        <f t="shared" si="46"/>
        <v>0</v>
      </c>
      <c r="AM94" s="112">
        <f>IF(E94="",0,'1043Bf Données de base trav.'!P90)</f>
        <v>0</v>
      </c>
      <c r="AN94" s="115">
        <f>IF('1043Bf Données de base trav.'!Y90&gt;0,AD94,0)</f>
        <v>0</v>
      </c>
      <c r="AO94" s="116">
        <f>IF('1043Bf Données de base trav.'!Y90&gt;0,'1043Bf Données de base trav.'!T90,0)</f>
        <v>0</v>
      </c>
      <c r="AP94" s="112" t="str">
        <f t="shared" si="47"/>
        <v/>
      </c>
      <c r="AQ94" s="112">
        <f>'1043Bf Données de base trav.'!P90</f>
        <v>0</v>
      </c>
      <c r="AR94" s="112">
        <f t="shared" si="31"/>
        <v>0</v>
      </c>
    </row>
    <row r="95" spans="1:44" s="39" customFormat="1" ht="16.95" customHeight="1">
      <c r="A95" s="121" t="str">
        <f>IF('1043Bf Données de base trav.'!A91="","",'1043Bf Données de base trav.'!A91)</f>
        <v/>
      </c>
      <c r="B95" s="122" t="str">
        <f>IF('1043Bf Données de base trav.'!B91="","",'1043Bf Données de base trav.'!B91)</f>
        <v/>
      </c>
      <c r="C95" s="118" t="str">
        <f>IF('1043Bf Données de base trav.'!C91="","",'1043Bf Données de base trav.'!C91)</f>
        <v/>
      </c>
      <c r="D95" s="304" t="str">
        <f>IF(ISERROR('1043Bf Données de base trav.'!AJ91),"",'1043Bf Données de base trav.'!AJ91)</f>
        <v/>
      </c>
      <c r="E95" s="305" t="str">
        <f>IF('1043Bf Données de base trav.'!N91="","",'1043Bf Données de base trav.'!N91)</f>
        <v/>
      </c>
      <c r="F95" s="306" t="str">
        <f>IF('1043Bf Données de base trav.'!O91="","",'1043Bf Données de base trav.'!O91)</f>
        <v/>
      </c>
      <c r="G95" s="307" t="str">
        <f>IF('1043Bf Données de base trav.'!P91="","",'1043Bf Données de base trav.'!P91)</f>
        <v/>
      </c>
      <c r="H95" s="308" t="str">
        <f>IF('1043Bf Données de base trav.'!Q91="","",'1043Bf Données de base trav.'!Q91)</f>
        <v/>
      </c>
      <c r="I95" s="309" t="str">
        <f>IF('1043Bf Données de base trav.'!R91="","",'1043Bf Données de base trav.'!R91)</f>
        <v/>
      </c>
      <c r="J95" s="310" t="str">
        <f t="shared" si="48"/>
        <v/>
      </c>
      <c r="K95" s="311" t="str">
        <f>IF('1043Bf Données de base trav.'!S91="","",'1043Bf Données de base trav.'!S91)</f>
        <v/>
      </c>
      <c r="L95" s="312" t="str">
        <f t="shared" si="24"/>
        <v/>
      </c>
      <c r="M95" s="313" t="str">
        <f t="shared" si="25"/>
        <v/>
      </c>
      <c r="N95" s="314" t="str">
        <f t="shared" si="26"/>
        <v/>
      </c>
      <c r="O95" s="315" t="str">
        <f t="shared" si="49"/>
        <v/>
      </c>
      <c r="P95" s="316" t="str">
        <f t="shared" si="27"/>
        <v/>
      </c>
      <c r="Q95" s="312" t="str">
        <f t="shared" si="28"/>
        <v/>
      </c>
      <c r="R95" s="306" t="str">
        <f>IF(Q95="","",MAX((M95-AH95)*'1043Af Demande'!$B$31,0))</f>
        <v/>
      </c>
      <c r="S95" s="317" t="str">
        <f t="shared" si="50"/>
        <v/>
      </c>
      <c r="T95" s="107"/>
      <c r="U95" s="108" t="str">
        <f t="shared" si="40"/>
        <v/>
      </c>
      <c r="V95" s="109" t="str">
        <f>'1043Bf Données de base trav.'!M91</f>
        <v/>
      </c>
      <c r="W95" s="110" t="str">
        <f>IF(A95="","",'1043Bf Données de base trav.'!Q91-'1043Bf Données de base trav.'!R91)</f>
        <v/>
      </c>
      <c r="X95" s="110" t="str">
        <f>IF(OR($C95="",E95="",F95="",G95="",K95="",'1043Cf CA saisonniers'!$D$25&lt;&gt;"Droit accordé"),"",E95-(F95+G95+W95+K95))</f>
        <v/>
      </c>
      <c r="Y95" s="111" t="str">
        <f t="shared" si="29"/>
        <v/>
      </c>
      <c r="Z95" s="111" t="str">
        <f t="shared" si="41"/>
        <v/>
      </c>
      <c r="AA95" s="111" t="str">
        <f t="shared" si="42"/>
        <v/>
      </c>
      <c r="AB95" s="112" t="str">
        <f t="shared" si="30"/>
        <v/>
      </c>
      <c r="AC95" s="112" t="str">
        <f t="shared" si="51"/>
        <v/>
      </c>
      <c r="AD95" s="112" t="str">
        <f t="shared" si="43"/>
        <v/>
      </c>
      <c r="AE95" s="112" t="str">
        <f t="shared" si="44"/>
        <v/>
      </c>
      <c r="AF95" s="112" t="str">
        <f t="shared" si="52"/>
        <v/>
      </c>
      <c r="AG95" s="112" t="str">
        <f>IF(OR($C95="",L95="",M95=""),"",MAX(N95+'1043Bf Données de base trav.'!T91-M95,0))</f>
        <v/>
      </c>
      <c r="AH95" s="112">
        <f>'1043Bf Données de base trav.'!T91</f>
        <v>0</v>
      </c>
      <c r="AI95" s="112" t="str">
        <f t="shared" si="53"/>
        <v/>
      </c>
      <c r="AJ95" s="113">
        <f t="shared" si="45"/>
        <v>0</v>
      </c>
      <c r="AK95" s="114">
        <f t="shared" si="54"/>
        <v>0</v>
      </c>
      <c r="AL95" s="112">
        <f t="shared" si="46"/>
        <v>0</v>
      </c>
      <c r="AM95" s="112">
        <f>IF(E95="",0,'1043Bf Données de base trav.'!P91)</f>
        <v>0</v>
      </c>
      <c r="AN95" s="115">
        <f>IF('1043Bf Données de base trav.'!Y91&gt;0,AD95,0)</f>
        <v>0</v>
      </c>
      <c r="AO95" s="116">
        <f>IF('1043Bf Données de base trav.'!Y91&gt;0,'1043Bf Données de base trav.'!T91,0)</f>
        <v>0</v>
      </c>
      <c r="AP95" s="112" t="str">
        <f t="shared" si="47"/>
        <v/>
      </c>
      <c r="AQ95" s="112">
        <f>'1043Bf Données de base trav.'!P91</f>
        <v>0</v>
      </c>
      <c r="AR95" s="112">
        <f t="shared" si="31"/>
        <v>0</v>
      </c>
    </row>
    <row r="96" spans="1:44" s="39" customFormat="1" ht="16.95" customHeight="1">
      <c r="A96" s="121" t="str">
        <f>IF('1043Bf Données de base trav.'!A92="","",'1043Bf Données de base trav.'!A92)</f>
        <v/>
      </c>
      <c r="B96" s="122" t="str">
        <f>IF('1043Bf Données de base trav.'!B92="","",'1043Bf Données de base trav.'!B92)</f>
        <v/>
      </c>
      <c r="C96" s="118" t="str">
        <f>IF('1043Bf Données de base trav.'!C92="","",'1043Bf Données de base trav.'!C92)</f>
        <v/>
      </c>
      <c r="D96" s="304" t="str">
        <f>IF(ISERROR('1043Bf Données de base trav.'!AJ92),"",'1043Bf Données de base trav.'!AJ92)</f>
        <v/>
      </c>
      <c r="E96" s="305" t="str">
        <f>IF('1043Bf Données de base trav.'!N92="","",'1043Bf Données de base trav.'!N92)</f>
        <v/>
      </c>
      <c r="F96" s="306" t="str">
        <f>IF('1043Bf Données de base trav.'!O92="","",'1043Bf Données de base trav.'!O92)</f>
        <v/>
      </c>
      <c r="G96" s="307" t="str">
        <f>IF('1043Bf Données de base trav.'!P92="","",'1043Bf Données de base trav.'!P92)</f>
        <v/>
      </c>
      <c r="H96" s="308" t="str">
        <f>IF('1043Bf Données de base trav.'!Q92="","",'1043Bf Données de base trav.'!Q92)</f>
        <v/>
      </c>
      <c r="I96" s="309" t="str">
        <f>IF('1043Bf Données de base trav.'!R92="","",'1043Bf Données de base trav.'!R92)</f>
        <v/>
      </c>
      <c r="J96" s="310" t="str">
        <f t="shared" si="48"/>
        <v/>
      </c>
      <c r="K96" s="311" t="str">
        <f>IF('1043Bf Données de base trav.'!S92="","",'1043Bf Données de base trav.'!S92)</f>
        <v/>
      </c>
      <c r="L96" s="312" t="str">
        <f t="shared" si="24"/>
        <v/>
      </c>
      <c r="M96" s="313" t="str">
        <f t="shared" si="25"/>
        <v/>
      </c>
      <c r="N96" s="314" t="str">
        <f t="shared" si="26"/>
        <v/>
      </c>
      <c r="O96" s="315" t="str">
        <f t="shared" si="49"/>
        <v/>
      </c>
      <c r="P96" s="316" t="str">
        <f t="shared" si="27"/>
        <v/>
      </c>
      <c r="Q96" s="312" t="str">
        <f t="shared" si="28"/>
        <v/>
      </c>
      <c r="R96" s="306" t="str">
        <f>IF(Q96="","",MAX((M96-AH96)*'1043Af Demande'!$B$31,0))</f>
        <v/>
      </c>
      <c r="S96" s="317" t="str">
        <f t="shared" si="50"/>
        <v/>
      </c>
      <c r="T96" s="107"/>
      <c r="U96" s="108" t="str">
        <f t="shared" si="40"/>
        <v/>
      </c>
      <c r="V96" s="109" t="str">
        <f>'1043Bf Données de base trav.'!M92</f>
        <v/>
      </c>
      <c r="W96" s="110" t="str">
        <f>IF(A96="","",'1043Bf Données de base trav.'!Q92-'1043Bf Données de base trav.'!R92)</f>
        <v/>
      </c>
      <c r="X96" s="110" t="str">
        <f>IF(OR($C96="",E96="",F96="",G96="",K96="",'1043Cf CA saisonniers'!$D$25&lt;&gt;"Droit accordé"),"",E96-(F96+G96+W96+K96))</f>
        <v/>
      </c>
      <c r="Y96" s="111" t="str">
        <f t="shared" si="29"/>
        <v/>
      </c>
      <c r="Z96" s="111" t="str">
        <f t="shared" si="41"/>
        <v/>
      </c>
      <c r="AA96" s="111" t="str">
        <f t="shared" si="42"/>
        <v/>
      </c>
      <c r="AB96" s="112" t="str">
        <f t="shared" si="30"/>
        <v/>
      </c>
      <c r="AC96" s="112" t="str">
        <f t="shared" si="51"/>
        <v/>
      </c>
      <c r="AD96" s="112" t="str">
        <f t="shared" si="43"/>
        <v/>
      </c>
      <c r="AE96" s="112" t="str">
        <f t="shared" si="44"/>
        <v/>
      </c>
      <c r="AF96" s="112" t="str">
        <f t="shared" si="52"/>
        <v/>
      </c>
      <c r="AG96" s="112" t="str">
        <f>IF(OR($C96="",L96="",M96=""),"",MAX(N96+'1043Bf Données de base trav.'!T92-M96,0))</f>
        <v/>
      </c>
      <c r="AH96" s="112">
        <f>'1043Bf Données de base trav.'!T92</f>
        <v>0</v>
      </c>
      <c r="AI96" s="112" t="str">
        <f t="shared" si="53"/>
        <v/>
      </c>
      <c r="AJ96" s="113">
        <f t="shared" si="45"/>
        <v>0</v>
      </c>
      <c r="AK96" s="114">
        <f t="shared" si="54"/>
        <v>0</v>
      </c>
      <c r="AL96" s="112">
        <f t="shared" si="46"/>
        <v>0</v>
      </c>
      <c r="AM96" s="112">
        <f>IF(E96="",0,'1043Bf Données de base trav.'!P92)</f>
        <v>0</v>
      </c>
      <c r="AN96" s="115">
        <f>IF('1043Bf Données de base trav.'!Y92&gt;0,AD96,0)</f>
        <v>0</v>
      </c>
      <c r="AO96" s="116">
        <f>IF('1043Bf Données de base trav.'!Y92&gt;0,'1043Bf Données de base trav.'!T92,0)</f>
        <v>0</v>
      </c>
      <c r="AP96" s="112" t="str">
        <f t="shared" si="47"/>
        <v/>
      </c>
      <c r="AQ96" s="112">
        <f>'1043Bf Données de base trav.'!P92</f>
        <v>0</v>
      </c>
      <c r="AR96" s="112">
        <f t="shared" si="31"/>
        <v>0</v>
      </c>
    </row>
    <row r="97" spans="1:44" s="39" customFormat="1" ht="16.95" customHeight="1">
      <c r="A97" s="121" t="str">
        <f>IF('1043Bf Données de base trav.'!A93="","",'1043Bf Données de base trav.'!A93)</f>
        <v/>
      </c>
      <c r="B97" s="122" t="str">
        <f>IF('1043Bf Données de base trav.'!B93="","",'1043Bf Données de base trav.'!B93)</f>
        <v/>
      </c>
      <c r="C97" s="118" t="str">
        <f>IF('1043Bf Données de base trav.'!C93="","",'1043Bf Données de base trav.'!C93)</f>
        <v/>
      </c>
      <c r="D97" s="304" t="str">
        <f>IF(ISERROR('1043Bf Données de base trav.'!AJ93),"",'1043Bf Données de base trav.'!AJ93)</f>
        <v/>
      </c>
      <c r="E97" s="305" t="str">
        <f>IF('1043Bf Données de base trav.'!N93="","",'1043Bf Données de base trav.'!N93)</f>
        <v/>
      </c>
      <c r="F97" s="306" t="str">
        <f>IF('1043Bf Données de base trav.'!O93="","",'1043Bf Données de base trav.'!O93)</f>
        <v/>
      </c>
      <c r="G97" s="307" t="str">
        <f>IF('1043Bf Données de base trav.'!P93="","",'1043Bf Données de base trav.'!P93)</f>
        <v/>
      </c>
      <c r="H97" s="308" t="str">
        <f>IF('1043Bf Données de base trav.'!Q93="","",'1043Bf Données de base trav.'!Q93)</f>
        <v/>
      </c>
      <c r="I97" s="309" t="str">
        <f>IF('1043Bf Données de base trav.'!R93="","",'1043Bf Données de base trav.'!R93)</f>
        <v/>
      </c>
      <c r="J97" s="310" t="str">
        <f t="shared" si="48"/>
        <v/>
      </c>
      <c r="K97" s="311" t="str">
        <f>IF('1043Bf Données de base trav.'!S93="","",'1043Bf Données de base trav.'!S93)</f>
        <v/>
      </c>
      <c r="L97" s="312" t="str">
        <f t="shared" ref="L97:L111" si="55">X97</f>
        <v/>
      </c>
      <c r="M97" s="313" t="str">
        <f t="shared" ref="M97:M111" si="56">AD97</f>
        <v/>
      </c>
      <c r="N97" s="314" t="str">
        <f t="shared" ref="N97:N111" si="57">AE97</f>
        <v/>
      </c>
      <c r="O97" s="315" t="str">
        <f t="shared" si="49"/>
        <v/>
      </c>
      <c r="P97" s="316" t="str">
        <f t="shared" ref="P97:P111" si="58">AF97</f>
        <v/>
      </c>
      <c r="Q97" s="312" t="str">
        <f t="shared" ref="Q97:Q111" si="59">AI97</f>
        <v/>
      </c>
      <c r="R97" s="306" t="str">
        <f>IF(Q97="","",MAX((M97-AH97)*'1043Af Demande'!$B$31,0))</f>
        <v/>
      </c>
      <c r="S97" s="317" t="str">
        <f t="shared" si="50"/>
        <v/>
      </c>
      <c r="T97" s="107"/>
      <c r="U97" s="108" t="str">
        <f t="shared" si="40"/>
        <v/>
      </c>
      <c r="V97" s="109" t="str">
        <f>'1043Bf Données de base trav.'!M93</f>
        <v/>
      </c>
      <c r="W97" s="110" t="str">
        <f>IF(A97="","",'1043Bf Données de base trav.'!Q93-'1043Bf Données de base trav.'!R93)</f>
        <v/>
      </c>
      <c r="X97" s="110" t="str">
        <f>IF(OR($C97="",E97="",F97="",G97="",K97="",'1043Cf CA saisonniers'!$D$25&lt;&gt;"Droit accordé"),"",E97-(F97+G97+W97+K97))</f>
        <v/>
      </c>
      <c r="Y97" s="111" t="str">
        <f t="shared" ref="Y97:Y111" si="60">IF(X97="","",MAX(X97,0))</f>
        <v/>
      </c>
      <c r="Z97" s="111" t="str">
        <f t="shared" si="41"/>
        <v/>
      </c>
      <c r="AA97" s="111" t="str">
        <f t="shared" si="42"/>
        <v/>
      </c>
      <c r="AB97" s="112" t="str">
        <f t="shared" ref="AB97:AB111" si="61">IF(Z97="","",AB$8)</f>
        <v/>
      </c>
      <c r="AC97" s="112" t="str">
        <f t="shared" si="51"/>
        <v/>
      </c>
      <c r="AD97" s="112" t="str">
        <f t="shared" si="43"/>
        <v/>
      </c>
      <c r="AE97" s="112" t="str">
        <f t="shared" si="44"/>
        <v/>
      </c>
      <c r="AF97" s="112" t="str">
        <f t="shared" si="52"/>
        <v/>
      </c>
      <c r="AG97" s="112" t="str">
        <f>IF(OR($C97="",L97="",M97=""),"",MAX(N97+'1043Bf Données de base trav.'!T93-M97,0))</f>
        <v/>
      </c>
      <c r="AH97" s="112">
        <f>'1043Bf Données de base trav.'!T93</f>
        <v>0</v>
      </c>
      <c r="AI97" s="112" t="str">
        <f t="shared" si="53"/>
        <v/>
      </c>
      <c r="AJ97" s="113">
        <f t="shared" si="45"/>
        <v>0</v>
      </c>
      <c r="AK97" s="114">
        <f t="shared" si="54"/>
        <v>0</v>
      </c>
      <c r="AL97" s="112">
        <f t="shared" si="46"/>
        <v>0</v>
      </c>
      <c r="AM97" s="112">
        <f>IF(E97="",0,'1043Bf Données de base trav.'!P93)</f>
        <v>0</v>
      </c>
      <c r="AN97" s="115">
        <f>IF('1043Bf Données de base trav.'!Y93&gt;0,AD97,0)</f>
        <v>0</v>
      </c>
      <c r="AO97" s="116">
        <f>IF('1043Bf Données de base trav.'!Y93&gt;0,'1043Bf Données de base trav.'!T93,0)</f>
        <v>0</v>
      </c>
      <c r="AP97" s="112" t="str">
        <f t="shared" si="47"/>
        <v/>
      </c>
      <c r="AQ97" s="112">
        <f>'1043Bf Données de base trav.'!P93</f>
        <v>0</v>
      </c>
      <c r="AR97" s="112">
        <f t="shared" ref="AR97:AR111" si="62">IF(AN97="",0,MAX(AN97-AO97,0))</f>
        <v>0</v>
      </c>
    </row>
    <row r="98" spans="1:44" s="39" customFormat="1" ht="16.95" customHeight="1">
      <c r="A98" s="121" t="str">
        <f>IF('1043Bf Données de base trav.'!A94="","",'1043Bf Données de base trav.'!A94)</f>
        <v/>
      </c>
      <c r="B98" s="122" t="str">
        <f>IF('1043Bf Données de base trav.'!B94="","",'1043Bf Données de base trav.'!B94)</f>
        <v/>
      </c>
      <c r="C98" s="118" t="str">
        <f>IF('1043Bf Données de base trav.'!C94="","",'1043Bf Données de base trav.'!C94)</f>
        <v/>
      </c>
      <c r="D98" s="304" t="str">
        <f>IF(ISERROR('1043Bf Données de base trav.'!AJ94),"",'1043Bf Données de base trav.'!AJ94)</f>
        <v/>
      </c>
      <c r="E98" s="305" t="str">
        <f>IF('1043Bf Données de base trav.'!N94="","",'1043Bf Données de base trav.'!N94)</f>
        <v/>
      </c>
      <c r="F98" s="306" t="str">
        <f>IF('1043Bf Données de base trav.'!O94="","",'1043Bf Données de base trav.'!O94)</f>
        <v/>
      </c>
      <c r="G98" s="307" t="str">
        <f>IF('1043Bf Données de base trav.'!P94="","",'1043Bf Données de base trav.'!P94)</f>
        <v/>
      </c>
      <c r="H98" s="308" t="str">
        <f>IF('1043Bf Données de base trav.'!Q94="","",'1043Bf Données de base trav.'!Q94)</f>
        <v/>
      </c>
      <c r="I98" s="309" t="str">
        <f>IF('1043Bf Données de base trav.'!R94="","",'1043Bf Données de base trav.'!R94)</f>
        <v/>
      </c>
      <c r="J98" s="310" t="str">
        <f t="shared" si="48"/>
        <v/>
      </c>
      <c r="K98" s="311" t="str">
        <f>IF('1043Bf Données de base trav.'!S94="","",'1043Bf Données de base trav.'!S94)</f>
        <v/>
      </c>
      <c r="L98" s="312" t="str">
        <f t="shared" si="55"/>
        <v/>
      </c>
      <c r="M98" s="313" t="str">
        <f t="shared" si="56"/>
        <v/>
      </c>
      <c r="N98" s="314" t="str">
        <f t="shared" si="57"/>
        <v/>
      </c>
      <c r="O98" s="315" t="str">
        <f t="shared" si="49"/>
        <v/>
      </c>
      <c r="P98" s="316" t="str">
        <f t="shared" si="58"/>
        <v/>
      </c>
      <c r="Q98" s="312" t="str">
        <f t="shared" si="59"/>
        <v/>
      </c>
      <c r="R98" s="306" t="str">
        <f>IF(Q98="","",MAX((M98-AH98)*'1043Af Demande'!$B$31,0))</f>
        <v/>
      </c>
      <c r="S98" s="317" t="str">
        <f t="shared" si="50"/>
        <v/>
      </c>
      <c r="T98" s="107"/>
      <c r="U98" s="108" t="str">
        <f t="shared" si="40"/>
        <v/>
      </c>
      <c r="V98" s="109" t="str">
        <f>'1043Bf Données de base trav.'!M94</f>
        <v/>
      </c>
      <c r="W98" s="110" t="str">
        <f>IF(A98="","",'1043Bf Données de base trav.'!Q94-'1043Bf Données de base trav.'!R94)</f>
        <v/>
      </c>
      <c r="X98" s="110" t="str">
        <f>IF(OR($C98="",E98="",F98="",G98="",K98="",'1043Cf CA saisonniers'!$D$25&lt;&gt;"Droit accordé"),"",E98-(F98+G98+W98+K98))</f>
        <v/>
      </c>
      <c r="Y98" s="111" t="str">
        <f t="shared" si="60"/>
        <v/>
      </c>
      <c r="Z98" s="111" t="str">
        <f t="shared" si="41"/>
        <v/>
      </c>
      <c r="AA98" s="111" t="str">
        <f t="shared" si="42"/>
        <v/>
      </c>
      <c r="AB98" s="112" t="str">
        <f t="shared" si="61"/>
        <v/>
      </c>
      <c r="AC98" s="112" t="str">
        <f t="shared" si="51"/>
        <v/>
      </c>
      <c r="AD98" s="112" t="str">
        <f t="shared" si="43"/>
        <v/>
      </c>
      <c r="AE98" s="112" t="str">
        <f t="shared" si="44"/>
        <v/>
      </c>
      <c r="AF98" s="112" t="str">
        <f t="shared" si="52"/>
        <v/>
      </c>
      <c r="AG98" s="112" t="str">
        <f>IF(OR($C98="",L98="",M98=""),"",MAX(N98+'1043Bf Données de base trav.'!T94-M98,0))</f>
        <v/>
      </c>
      <c r="AH98" s="112">
        <f>'1043Bf Données de base trav.'!T94</f>
        <v>0</v>
      </c>
      <c r="AI98" s="112" t="str">
        <f t="shared" si="53"/>
        <v/>
      </c>
      <c r="AJ98" s="113">
        <f t="shared" si="45"/>
        <v>0</v>
      </c>
      <c r="AK98" s="114">
        <f t="shared" si="54"/>
        <v>0</v>
      </c>
      <c r="AL98" s="112">
        <f t="shared" si="46"/>
        <v>0</v>
      </c>
      <c r="AM98" s="112">
        <f>IF(E98="",0,'1043Bf Données de base trav.'!P94)</f>
        <v>0</v>
      </c>
      <c r="AN98" s="115">
        <f>IF('1043Bf Données de base trav.'!Y94&gt;0,AD98,0)</f>
        <v>0</v>
      </c>
      <c r="AO98" s="116">
        <f>IF('1043Bf Données de base trav.'!Y94&gt;0,'1043Bf Données de base trav.'!T94,0)</f>
        <v>0</v>
      </c>
      <c r="AP98" s="112" t="str">
        <f t="shared" si="47"/>
        <v/>
      </c>
      <c r="AQ98" s="112">
        <f>'1043Bf Données de base trav.'!P94</f>
        <v>0</v>
      </c>
      <c r="AR98" s="112">
        <f t="shared" si="62"/>
        <v>0</v>
      </c>
    </row>
    <row r="99" spans="1:44" s="39" customFormat="1" ht="16.95" customHeight="1">
      <c r="A99" s="121" t="str">
        <f>IF('1043Bf Données de base trav.'!A95="","",'1043Bf Données de base trav.'!A95)</f>
        <v/>
      </c>
      <c r="B99" s="122" t="str">
        <f>IF('1043Bf Données de base trav.'!B95="","",'1043Bf Données de base trav.'!B95)</f>
        <v/>
      </c>
      <c r="C99" s="118" t="str">
        <f>IF('1043Bf Données de base trav.'!C95="","",'1043Bf Données de base trav.'!C95)</f>
        <v/>
      </c>
      <c r="D99" s="304" t="str">
        <f>IF(ISERROR('1043Bf Données de base trav.'!AJ95),"",'1043Bf Données de base trav.'!AJ95)</f>
        <v/>
      </c>
      <c r="E99" s="305" t="str">
        <f>IF('1043Bf Données de base trav.'!N95="","",'1043Bf Données de base trav.'!N95)</f>
        <v/>
      </c>
      <c r="F99" s="306" t="str">
        <f>IF('1043Bf Données de base trav.'!O95="","",'1043Bf Données de base trav.'!O95)</f>
        <v/>
      </c>
      <c r="G99" s="307" t="str">
        <f>IF('1043Bf Données de base trav.'!P95="","",'1043Bf Données de base trav.'!P95)</f>
        <v/>
      </c>
      <c r="H99" s="308" t="str">
        <f>IF('1043Bf Données de base trav.'!Q95="","",'1043Bf Données de base trav.'!Q95)</f>
        <v/>
      </c>
      <c r="I99" s="309" t="str">
        <f>IF('1043Bf Données de base trav.'!R95="","",'1043Bf Données de base trav.'!R95)</f>
        <v/>
      </c>
      <c r="J99" s="310" t="str">
        <f t="shared" si="48"/>
        <v/>
      </c>
      <c r="K99" s="311" t="str">
        <f>IF('1043Bf Données de base trav.'!S95="","",'1043Bf Données de base trav.'!S95)</f>
        <v/>
      </c>
      <c r="L99" s="312" t="str">
        <f t="shared" si="55"/>
        <v/>
      </c>
      <c r="M99" s="313" t="str">
        <f t="shared" si="56"/>
        <v/>
      </c>
      <c r="N99" s="314" t="str">
        <f t="shared" si="57"/>
        <v/>
      </c>
      <c r="O99" s="315" t="str">
        <f t="shared" si="49"/>
        <v/>
      </c>
      <c r="P99" s="316" t="str">
        <f t="shared" si="58"/>
        <v/>
      </c>
      <c r="Q99" s="312" t="str">
        <f t="shared" si="59"/>
        <v/>
      </c>
      <c r="R99" s="306" t="str">
        <f>IF(Q99="","",MAX((M99-AH99)*'1043Af Demande'!$B$31,0))</f>
        <v/>
      </c>
      <c r="S99" s="317" t="str">
        <f t="shared" si="50"/>
        <v/>
      </c>
      <c r="T99" s="107"/>
      <c r="U99" s="108" t="str">
        <f t="shared" si="40"/>
        <v/>
      </c>
      <c r="V99" s="109" t="str">
        <f>'1043Bf Données de base trav.'!M95</f>
        <v/>
      </c>
      <c r="W99" s="110" t="str">
        <f>IF(A99="","",'1043Bf Données de base trav.'!Q95-'1043Bf Données de base trav.'!R95)</f>
        <v/>
      </c>
      <c r="X99" s="110" t="str">
        <f>IF(OR($C99="",E99="",F99="",G99="",K99="",'1043Cf CA saisonniers'!$D$25&lt;&gt;"Droit accordé"),"",E99-(F99+G99+W99+K99))</f>
        <v/>
      </c>
      <c r="Y99" s="111" t="str">
        <f t="shared" si="60"/>
        <v/>
      </c>
      <c r="Z99" s="111" t="str">
        <f t="shared" si="41"/>
        <v/>
      </c>
      <c r="AA99" s="111" t="str">
        <f t="shared" si="42"/>
        <v/>
      </c>
      <c r="AB99" s="112" t="str">
        <f t="shared" si="61"/>
        <v/>
      </c>
      <c r="AC99" s="112" t="str">
        <f t="shared" si="51"/>
        <v/>
      </c>
      <c r="AD99" s="112" t="str">
        <f t="shared" si="43"/>
        <v/>
      </c>
      <c r="AE99" s="112" t="str">
        <f t="shared" si="44"/>
        <v/>
      </c>
      <c r="AF99" s="112" t="str">
        <f t="shared" si="52"/>
        <v/>
      </c>
      <c r="AG99" s="112" t="str">
        <f>IF(OR($C99="",L99="",M99=""),"",MAX(N99+'1043Bf Données de base trav.'!T95-M99,0))</f>
        <v/>
      </c>
      <c r="AH99" s="112">
        <f>'1043Bf Données de base trav.'!T95</f>
        <v>0</v>
      </c>
      <c r="AI99" s="112" t="str">
        <f t="shared" si="53"/>
        <v/>
      </c>
      <c r="AJ99" s="113">
        <f t="shared" si="45"/>
        <v>0</v>
      </c>
      <c r="AK99" s="114">
        <f t="shared" si="54"/>
        <v>0</v>
      </c>
      <c r="AL99" s="112">
        <f t="shared" si="46"/>
        <v>0</v>
      </c>
      <c r="AM99" s="112">
        <f>IF(E99="",0,'1043Bf Données de base trav.'!P95)</f>
        <v>0</v>
      </c>
      <c r="AN99" s="115">
        <f>IF('1043Bf Données de base trav.'!Y95&gt;0,AD99,0)</f>
        <v>0</v>
      </c>
      <c r="AO99" s="116">
        <f>IF('1043Bf Données de base trav.'!Y95&gt;0,'1043Bf Données de base trav.'!T95,0)</f>
        <v>0</v>
      </c>
      <c r="AP99" s="112" t="str">
        <f t="shared" si="47"/>
        <v/>
      </c>
      <c r="AQ99" s="112">
        <f>'1043Bf Données de base trav.'!P95</f>
        <v>0</v>
      </c>
      <c r="AR99" s="112">
        <f t="shared" si="62"/>
        <v>0</v>
      </c>
    </row>
    <row r="100" spans="1:44" s="39" customFormat="1" ht="16.95" customHeight="1">
      <c r="A100" s="121" t="str">
        <f>IF('1043Bf Données de base trav.'!A96="","",'1043Bf Données de base trav.'!A96)</f>
        <v/>
      </c>
      <c r="B100" s="122" t="str">
        <f>IF('1043Bf Données de base trav.'!B96="","",'1043Bf Données de base trav.'!B96)</f>
        <v/>
      </c>
      <c r="C100" s="118" t="str">
        <f>IF('1043Bf Données de base trav.'!C96="","",'1043Bf Données de base trav.'!C96)</f>
        <v/>
      </c>
      <c r="D100" s="304" t="str">
        <f>IF(ISERROR('1043Bf Données de base trav.'!AJ96),"",'1043Bf Données de base trav.'!AJ96)</f>
        <v/>
      </c>
      <c r="E100" s="305" t="str">
        <f>IF('1043Bf Données de base trav.'!N96="","",'1043Bf Données de base trav.'!N96)</f>
        <v/>
      </c>
      <c r="F100" s="306" t="str">
        <f>IF('1043Bf Données de base trav.'!O96="","",'1043Bf Données de base trav.'!O96)</f>
        <v/>
      </c>
      <c r="G100" s="307" t="str">
        <f>IF('1043Bf Données de base trav.'!P96="","",'1043Bf Données de base trav.'!P96)</f>
        <v/>
      </c>
      <c r="H100" s="308" t="str">
        <f>IF('1043Bf Données de base trav.'!Q96="","",'1043Bf Données de base trav.'!Q96)</f>
        <v/>
      </c>
      <c r="I100" s="309" t="str">
        <f>IF('1043Bf Données de base trav.'!R96="","",'1043Bf Données de base trav.'!R96)</f>
        <v/>
      </c>
      <c r="J100" s="310" t="str">
        <f t="shared" si="48"/>
        <v/>
      </c>
      <c r="K100" s="311" t="str">
        <f>IF('1043Bf Données de base trav.'!S96="","",'1043Bf Données de base trav.'!S96)</f>
        <v/>
      </c>
      <c r="L100" s="312" t="str">
        <f t="shared" si="55"/>
        <v/>
      </c>
      <c r="M100" s="313" t="str">
        <f t="shared" si="56"/>
        <v/>
      </c>
      <c r="N100" s="314" t="str">
        <f t="shared" si="57"/>
        <v/>
      </c>
      <c r="O100" s="315" t="str">
        <f t="shared" si="49"/>
        <v/>
      </c>
      <c r="P100" s="316" t="str">
        <f t="shared" si="58"/>
        <v/>
      </c>
      <c r="Q100" s="312" t="str">
        <f t="shared" si="59"/>
        <v/>
      </c>
      <c r="R100" s="306" t="str">
        <f>IF(Q100="","",MAX((M100-AH100)*'1043Af Demande'!$B$31,0))</f>
        <v/>
      </c>
      <c r="S100" s="317" t="str">
        <f t="shared" si="50"/>
        <v/>
      </c>
      <c r="T100" s="107"/>
      <c r="U100" s="108" t="str">
        <f t="shared" si="40"/>
        <v/>
      </c>
      <c r="V100" s="109" t="str">
        <f>'1043Bf Données de base trav.'!M96</f>
        <v/>
      </c>
      <c r="W100" s="110" t="str">
        <f>IF(A100="","",'1043Bf Données de base trav.'!Q96-'1043Bf Données de base trav.'!R96)</f>
        <v/>
      </c>
      <c r="X100" s="110" t="str">
        <f>IF(OR($C100="",E100="",F100="",G100="",K100="",'1043Cf CA saisonniers'!$D$25&lt;&gt;"Droit accordé"),"",E100-(F100+G100+W100+K100))</f>
        <v/>
      </c>
      <c r="Y100" s="111" t="str">
        <f t="shared" si="60"/>
        <v/>
      </c>
      <c r="Z100" s="111" t="str">
        <f t="shared" si="41"/>
        <v/>
      </c>
      <c r="AA100" s="111" t="str">
        <f t="shared" si="42"/>
        <v/>
      </c>
      <c r="AB100" s="112" t="str">
        <f t="shared" si="61"/>
        <v/>
      </c>
      <c r="AC100" s="112" t="str">
        <f t="shared" si="51"/>
        <v/>
      </c>
      <c r="AD100" s="112" t="str">
        <f t="shared" si="43"/>
        <v/>
      </c>
      <c r="AE100" s="112" t="str">
        <f t="shared" si="44"/>
        <v/>
      </c>
      <c r="AF100" s="112" t="str">
        <f t="shared" si="52"/>
        <v/>
      </c>
      <c r="AG100" s="112" t="str">
        <f>IF(OR($C100="",L100="",M100=""),"",MAX(N100+'1043Bf Données de base trav.'!T96-M100,0))</f>
        <v/>
      </c>
      <c r="AH100" s="112">
        <f>'1043Bf Données de base trav.'!T96</f>
        <v>0</v>
      </c>
      <c r="AI100" s="112" t="str">
        <f t="shared" si="53"/>
        <v/>
      </c>
      <c r="AJ100" s="113">
        <f t="shared" si="45"/>
        <v>0</v>
      </c>
      <c r="AK100" s="114">
        <f t="shared" si="54"/>
        <v>0</v>
      </c>
      <c r="AL100" s="112">
        <f t="shared" si="46"/>
        <v>0</v>
      </c>
      <c r="AM100" s="112">
        <f>IF(E100="",0,'1043Bf Données de base trav.'!P96)</f>
        <v>0</v>
      </c>
      <c r="AN100" s="115">
        <f>IF('1043Bf Données de base trav.'!Y96&gt;0,AD100,0)</f>
        <v>0</v>
      </c>
      <c r="AO100" s="116">
        <f>IF('1043Bf Données de base trav.'!Y96&gt;0,'1043Bf Données de base trav.'!T96,0)</f>
        <v>0</v>
      </c>
      <c r="AP100" s="112" t="str">
        <f t="shared" si="47"/>
        <v/>
      </c>
      <c r="AQ100" s="112">
        <f>'1043Bf Données de base trav.'!P96</f>
        <v>0</v>
      </c>
      <c r="AR100" s="112">
        <f t="shared" si="62"/>
        <v>0</v>
      </c>
    </row>
    <row r="101" spans="1:44" s="39" customFormat="1" ht="16.95" customHeight="1">
      <c r="A101" s="121" t="str">
        <f>IF('1043Bf Données de base trav.'!A97="","",'1043Bf Données de base trav.'!A97)</f>
        <v/>
      </c>
      <c r="B101" s="122" t="str">
        <f>IF('1043Bf Données de base trav.'!B97="","",'1043Bf Données de base trav.'!B97)</f>
        <v/>
      </c>
      <c r="C101" s="118" t="str">
        <f>IF('1043Bf Données de base trav.'!C97="","",'1043Bf Données de base trav.'!C97)</f>
        <v/>
      </c>
      <c r="D101" s="304" t="str">
        <f>IF(ISERROR('1043Bf Données de base trav.'!AJ97),"",'1043Bf Données de base trav.'!AJ97)</f>
        <v/>
      </c>
      <c r="E101" s="305" t="str">
        <f>IF('1043Bf Données de base trav.'!N97="","",'1043Bf Données de base trav.'!N97)</f>
        <v/>
      </c>
      <c r="F101" s="306" t="str">
        <f>IF('1043Bf Données de base trav.'!O97="","",'1043Bf Données de base trav.'!O97)</f>
        <v/>
      </c>
      <c r="G101" s="307" t="str">
        <f>IF('1043Bf Données de base trav.'!P97="","",'1043Bf Données de base trav.'!P97)</f>
        <v/>
      </c>
      <c r="H101" s="308" t="str">
        <f>IF('1043Bf Données de base trav.'!Q97="","",'1043Bf Données de base trav.'!Q97)</f>
        <v/>
      </c>
      <c r="I101" s="309" t="str">
        <f>IF('1043Bf Données de base trav.'!R97="","",'1043Bf Données de base trav.'!R97)</f>
        <v/>
      </c>
      <c r="J101" s="310" t="str">
        <f t="shared" si="48"/>
        <v/>
      </c>
      <c r="K101" s="311" t="str">
        <f>IF('1043Bf Données de base trav.'!S97="","",'1043Bf Données de base trav.'!S97)</f>
        <v/>
      </c>
      <c r="L101" s="312" t="str">
        <f t="shared" si="55"/>
        <v/>
      </c>
      <c r="M101" s="313" t="str">
        <f t="shared" si="56"/>
        <v/>
      </c>
      <c r="N101" s="314" t="str">
        <f t="shared" si="57"/>
        <v/>
      </c>
      <c r="O101" s="315" t="str">
        <f t="shared" si="49"/>
        <v/>
      </c>
      <c r="P101" s="316" t="str">
        <f t="shared" si="58"/>
        <v/>
      </c>
      <c r="Q101" s="312" t="str">
        <f t="shared" si="59"/>
        <v/>
      </c>
      <c r="R101" s="306" t="str">
        <f>IF(Q101="","",MAX((M101-AH101)*'1043Af Demande'!$B$31,0))</f>
        <v/>
      </c>
      <c r="S101" s="317" t="str">
        <f t="shared" si="50"/>
        <v/>
      </c>
      <c r="T101" s="107"/>
      <c r="U101" s="108" t="str">
        <f t="shared" si="40"/>
        <v/>
      </c>
      <c r="V101" s="109" t="str">
        <f>'1043Bf Données de base trav.'!M97</f>
        <v/>
      </c>
      <c r="W101" s="110" t="str">
        <f>IF(A101="","",'1043Bf Données de base trav.'!Q97-'1043Bf Données de base trav.'!R97)</f>
        <v/>
      </c>
      <c r="X101" s="110" t="str">
        <f>IF(OR($C101="",E101="",F101="",G101="",K101="",'1043Cf CA saisonniers'!$D$25&lt;&gt;"Droit accordé"),"",E101-(F101+G101+W101+K101))</f>
        <v/>
      </c>
      <c r="Y101" s="111" t="str">
        <f t="shared" si="60"/>
        <v/>
      </c>
      <c r="Z101" s="111" t="str">
        <f t="shared" si="41"/>
        <v/>
      </c>
      <c r="AA101" s="111" t="str">
        <f t="shared" si="42"/>
        <v/>
      </c>
      <c r="AB101" s="112" t="str">
        <f t="shared" si="61"/>
        <v/>
      </c>
      <c r="AC101" s="112" t="str">
        <f t="shared" si="51"/>
        <v/>
      </c>
      <c r="AD101" s="112" t="str">
        <f t="shared" si="43"/>
        <v/>
      </c>
      <c r="AE101" s="112" t="str">
        <f t="shared" si="44"/>
        <v/>
      </c>
      <c r="AF101" s="112" t="str">
        <f t="shared" si="52"/>
        <v/>
      </c>
      <c r="AG101" s="112" t="str">
        <f>IF(OR($C101="",L101="",M101=""),"",MAX(N101+'1043Bf Données de base trav.'!T97-M101,0))</f>
        <v/>
      </c>
      <c r="AH101" s="112">
        <f>'1043Bf Données de base trav.'!T97</f>
        <v>0</v>
      </c>
      <c r="AI101" s="112" t="str">
        <f t="shared" si="53"/>
        <v/>
      </c>
      <c r="AJ101" s="113">
        <f t="shared" si="45"/>
        <v>0</v>
      </c>
      <c r="AK101" s="114">
        <f t="shared" si="54"/>
        <v>0</v>
      </c>
      <c r="AL101" s="112">
        <f t="shared" si="46"/>
        <v>0</v>
      </c>
      <c r="AM101" s="112">
        <f>IF(E101="",0,'1043Bf Données de base trav.'!P97)</f>
        <v>0</v>
      </c>
      <c r="AN101" s="115">
        <f>IF('1043Bf Données de base trav.'!Y97&gt;0,AD101,0)</f>
        <v>0</v>
      </c>
      <c r="AO101" s="116">
        <f>IF('1043Bf Données de base trav.'!Y97&gt;0,'1043Bf Données de base trav.'!T97,0)</f>
        <v>0</v>
      </c>
      <c r="AP101" s="112" t="str">
        <f t="shared" si="47"/>
        <v/>
      </c>
      <c r="AQ101" s="112">
        <f>'1043Bf Données de base trav.'!P97</f>
        <v>0</v>
      </c>
      <c r="AR101" s="112">
        <f t="shared" si="62"/>
        <v>0</v>
      </c>
    </row>
    <row r="102" spans="1:44" s="39" customFormat="1" ht="16.95" customHeight="1">
      <c r="A102" s="121" t="str">
        <f>IF('1043Bf Données de base trav.'!A98="","",'1043Bf Données de base trav.'!A98)</f>
        <v/>
      </c>
      <c r="B102" s="122" t="str">
        <f>IF('1043Bf Données de base trav.'!B98="","",'1043Bf Données de base trav.'!B98)</f>
        <v/>
      </c>
      <c r="C102" s="118" t="str">
        <f>IF('1043Bf Données de base trav.'!C98="","",'1043Bf Données de base trav.'!C98)</f>
        <v/>
      </c>
      <c r="D102" s="304" t="str">
        <f>IF(ISERROR('1043Bf Données de base trav.'!AJ98),"",'1043Bf Données de base trav.'!AJ98)</f>
        <v/>
      </c>
      <c r="E102" s="305" t="str">
        <f>IF('1043Bf Données de base trav.'!N98="","",'1043Bf Données de base trav.'!N98)</f>
        <v/>
      </c>
      <c r="F102" s="306" t="str">
        <f>IF('1043Bf Données de base trav.'!O98="","",'1043Bf Données de base trav.'!O98)</f>
        <v/>
      </c>
      <c r="G102" s="307" t="str">
        <f>IF('1043Bf Données de base trav.'!P98="","",'1043Bf Données de base trav.'!P98)</f>
        <v/>
      </c>
      <c r="H102" s="308" t="str">
        <f>IF('1043Bf Données de base trav.'!Q98="","",'1043Bf Données de base trav.'!Q98)</f>
        <v/>
      </c>
      <c r="I102" s="309" t="str">
        <f>IF('1043Bf Données de base trav.'!R98="","",'1043Bf Données de base trav.'!R98)</f>
        <v/>
      </c>
      <c r="J102" s="310" t="str">
        <f t="shared" si="48"/>
        <v/>
      </c>
      <c r="K102" s="311" t="str">
        <f>IF('1043Bf Données de base trav.'!S98="","",'1043Bf Données de base trav.'!S98)</f>
        <v/>
      </c>
      <c r="L102" s="312" t="str">
        <f t="shared" si="55"/>
        <v/>
      </c>
      <c r="M102" s="313" t="str">
        <f t="shared" si="56"/>
        <v/>
      </c>
      <c r="N102" s="314" t="str">
        <f t="shared" si="57"/>
        <v/>
      </c>
      <c r="O102" s="315" t="str">
        <f t="shared" si="49"/>
        <v/>
      </c>
      <c r="P102" s="316" t="str">
        <f t="shared" si="58"/>
        <v/>
      </c>
      <c r="Q102" s="312" t="str">
        <f t="shared" si="59"/>
        <v/>
      </c>
      <c r="R102" s="306" t="str">
        <f>IF(Q102="","",MAX((M102-AH102)*'1043Af Demande'!$B$31,0))</f>
        <v/>
      </c>
      <c r="S102" s="317" t="str">
        <f t="shared" si="50"/>
        <v/>
      </c>
      <c r="T102" s="107"/>
      <c r="U102" s="108" t="str">
        <f t="shared" si="40"/>
        <v/>
      </c>
      <c r="V102" s="109" t="str">
        <f>'1043Bf Données de base trav.'!M98</f>
        <v/>
      </c>
      <c r="W102" s="110" t="str">
        <f>IF(A102="","",'1043Bf Données de base trav.'!Q98-'1043Bf Données de base trav.'!R98)</f>
        <v/>
      </c>
      <c r="X102" s="110" t="str">
        <f>IF(OR($C102="",E102="",F102="",G102="",K102="",'1043Cf CA saisonniers'!$D$25&lt;&gt;"Droit accordé"),"",E102-(F102+G102+W102+K102))</f>
        <v/>
      </c>
      <c r="Y102" s="111" t="str">
        <f t="shared" si="60"/>
        <v/>
      </c>
      <c r="Z102" s="111" t="str">
        <f t="shared" si="41"/>
        <v/>
      </c>
      <c r="AA102" s="111" t="str">
        <f t="shared" si="42"/>
        <v/>
      </c>
      <c r="AB102" s="112" t="str">
        <f t="shared" si="61"/>
        <v/>
      </c>
      <c r="AC102" s="112" t="str">
        <f t="shared" si="51"/>
        <v/>
      </c>
      <c r="AD102" s="112" t="str">
        <f t="shared" si="43"/>
        <v/>
      </c>
      <c r="AE102" s="112" t="str">
        <f t="shared" si="44"/>
        <v/>
      </c>
      <c r="AF102" s="112" t="str">
        <f t="shared" si="52"/>
        <v/>
      </c>
      <c r="AG102" s="112" t="str">
        <f>IF(OR($C102="",L102="",M102=""),"",MAX(N102+'1043Bf Données de base trav.'!T98-M102,0))</f>
        <v/>
      </c>
      <c r="AH102" s="112">
        <f>'1043Bf Données de base trav.'!T98</f>
        <v>0</v>
      </c>
      <c r="AI102" s="112" t="str">
        <f t="shared" si="53"/>
        <v/>
      </c>
      <c r="AJ102" s="113">
        <f t="shared" si="45"/>
        <v>0</v>
      </c>
      <c r="AK102" s="114">
        <f t="shared" si="54"/>
        <v>0</v>
      </c>
      <c r="AL102" s="112">
        <f t="shared" si="46"/>
        <v>0</v>
      </c>
      <c r="AM102" s="112">
        <f>IF(E102="",0,'1043Bf Données de base trav.'!P98)</f>
        <v>0</v>
      </c>
      <c r="AN102" s="115">
        <f>IF('1043Bf Données de base trav.'!Y98&gt;0,AD102,0)</f>
        <v>0</v>
      </c>
      <c r="AO102" s="116">
        <f>IF('1043Bf Données de base trav.'!Y98&gt;0,'1043Bf Données de base trav.'!T98,0)</f>
        <v>0</v>
      </c>
      <c r="AP102" s="112" t="str">
        <f t="shared" si="47"/>
        <v/>
      </c>
      <c r="AQ102" s="112">
        <f>'1043Bf Données de base trav.'!P98</f>
        <v>0</v>
      </c>
      <c r="AR102" s="112">
        <f t="shared" si="62"/>
        <v>0</v>
      </c>
    </row>
    <row r="103" spans="1:44" s="39" customFormat="1" ht="16.95" customHeight="1">
      <c r="A103" s="121" t="str">
        <f>IF('1043Bf Données de base trav.'!A99="","",'1043Bf Données de base trav.'!A99)</f>
        <v/>
      </c>
      <c r="B103" s="122" t="str">
        <f>IF('1043Bf Données de base trav.'!B99="","",'1043Bf Données de base trav.'!B99)</f>
        <v/>
      </c>
      <c r="C103" s="118" t="str">
        <f>IF('1043Bf Données de base trav.'!C99="","",'1043Bf Données de base trav.'!C99)</f>
        <v/>
      </c>
      <c r="D103" s="304" t="str">
        <f>IF(ISERROR('1043Bf Données de base trav.'!AJ99),"",'1043Bf Données de base trav.'!AJ99)</f>
        <v/>
      </c>
      <c r="E103" s="305" t="str">
        <f>IF('1043Bf Données de base trav.'!N99="","",'1043Bf Données de base trav.'!N99)</f>
        <v/>
      </c>
      <c r="F103" s="306" t="str">
        <f>IF('1043Bf Données de base trav.'!O99="","",'1043Bf Données de base trav.'!O99)</f>
        <v/>
      </c>
      <c r="G103" s="307" t="str">
        <f>IF('1043Bf Données de base trav.'!P99="","",'1043Bf Données de base trav.'!P99)</f>
        <v/>
      </c>
      <c r="H103" s="308" t="str">
        <f>IF('1043Bf Données de base trav.'!Q99="","",'1043Bf Données de base trav.'!Q99)</f>
        <v/>
      </c>
      <c r="I103" s="309" t="str">
        <f>IF('1043Bf Données de base trav.'!R99="","",'1043Bf Données de base trav.'!R99)</f>
        <v/>
      </c>
      <c r="J103" s="310" t="str">
        <f t="shared" si="48"/>
        <v/>
      </c>
      <c r="K103" s="311" t="str">
        <f>IF('1043Bf Données de base trav.'!S99="","",'1043Bf Données de base trav.'!S99)</f>
        <v/>
      </c>
      <c r="L103" s="312" t="str">
        <f t="shared" si="55"/>
        <v/>
      </c>
      <c r="M103" s="313" t="str">
        <f t="shared" si="56"/>
        <v/>
      </c>
      <c r="N103" s="314" t="str">
        <f t="shared" si="57"/>
        <v/>
      </c>
      <c r="O103" s="315" t="str">
        <f t="shared" si="49"/>
        <v/>
      </c>
      <c r="P103" s="316" t="str">
        <f t="shared" si="58"/>
        <v/>
      </c>
      <c r="Q103" s="312" t="str">
        <f t="shared" si="59"/>
        <v/>
      </c>
      <c r="R103" s="306" t="str">
        <f>IF(Q103="","",MAX((M103-AH103)*'1043Af Demande'!$B$31,0))</f>
        <v/>
      </c>
      <c r="S103" s="317" t="str">
        <f t="shared" si="50"/>
        <v/>
      </c>
      <c r="T103" s="107"/>
      <c r="U103" s="108" t="str">
        <f t="shared" si="40"/>
        <v/>
      </c>
      <c r="V103" s="109" t="str">
        <f>'1043Bf Données de base trav.'!M99</f>
        <v/>
      </c>
      <c r="W103" s="110" t="str">
        <f>IF(A103="","",'1043Bf Données de base trav.'!Q99-'1043Bf Données de base trav.'!R99)</f>
        <v/>
      </c>
      <c r="X103" s="110" t="str">
        <f>IF(OR($C103="",E103="",F103="",G103="",K103="",'1043Cf CA saisonniers'!$D$25&lt;&gt;"Droit accordé"),"",E103-(F103+G103+W103+K103))</f>
        <v/>
      </c>
      <c r="Y103" s="111" t="str">
        <f t="shared" si="60"/>
        <v/>
      </c>
      <c r="Z103" s="111" t="str">
        <f t="shared" si="41"/>
        <v/>
      </c>
      <c r="AA103" s="111" t="str">
        <f t="shared" si="42"/>
        <v/>
      </c>
      <c r="AB103" s="112" t="str">
        <f t="shared" si="61"/>
        <v/>
      </c>
      <c r="AC103" s="112" t="str">
        <f t="shared" si="51"/>
        <v/>
      </c>
      <c r="AD103" s="112" t="str">
        <f t="shared" si="43"/>
        <v/>
      </c>
      <c r="AE103" s="112" t="str">
        <f t="shared" si="44"/>
        <v/>
      </c>
      <c r="AF103" s="112" t="str">
        <f t="shared" si="52"/>
        <v/>
      </c>
      <c r="AG103" s="112" t="str">
        <f>IF(OR($C103="",L103="",M103=""),"",MAX(N103+'1043Bf Données de base trav.'!T99-M103,0))</f>
        <v/>
      </c>
      <c r="AH103" s="112">
        <f>'1043Bf Données de base trav.'!T99</f>
        <v>0</v>
      </c>
      <c r="AI103" s="112" t="str">
        <f t="shared" si="53"/>
        <v/>
      </c>
      <c r="AJ103" s="113">
        <f t="shared" si="45"/>
        <v>0</v>
      </c>
      <c r="AK103" s="114">
        <f t="shared" si="54"/>
        <v>0</v>
      </c>
      <c r="AL103" s="112">
        <f t="shared" si="46"/>
        <v>0</v>
      </c>
      <c r="AM103" s="112">
        <f>IF(E103="",0,'1043Bf Données de base trav.'!P99)</f>
        <v>0</v>
      </c>
      <c r="AN103" s="115">
        <f>IF('1043Bf Données de base trav.'!Y99&gt;0,AD103,0)</f>
        <v>0</v>
      </c>
      <c r="AO103" s="116">
        <f>IF('1043Bf Données de base trav.'!Y99&gt;0,'1043Bf Données de base trav.'!T99,0)</f>
        <v>0</v>
      </c>
      <c r="AP103" s="112" t="str">
        <f t="shared" si="47"/>
        <v/>
      </c>
      <c r="AQ103" s="112">
        <f>'1043Bf Données de base trav.'!P99</f>
        <v>0</v>
      </c>
      <c r="AR103" s="112">
        <f t="shared" si="62"/>
        <v>0</v>
      </c>
    </row>
    <row r="104" spans="1:44" s="39" customFormat="1" ht="16.95" customHeight="1">
      <c r="A104" s="121" t="str">
        <f>IF('1043Bf Données de base trav.'!A100="","",'1043Bf Données de base trav.'!A100)</f>
        <v/>
      </c>
      <c r="B104" s="122" t="str">
        <f>IF('1043Bf Données de base trav.'!B100="","",'1043Bf Données de base trav.'!B100)</f>
        <v/>
      </c>
      <c r="C104" s="118" t="str">
        <f>IF('1043Bf Données de base trav.'!C100="","",'1043Bf Données de base trav.'!C100)</f>
        <v/>
      </c>
      <c r="D104" s="304" t="str">
        <f>IF(ISERROR('1043Bf Données de base trav.'!AJ100),"",'1043Bf Données de base trav.'!AJ100)</f>
        <v/>
      </c>
      <c r="E104" s="305" t="str">
        <f>IF('1043Bf Données de base trav.'!N100="","",'1043Bf Données de base trav.'!N100)</f>
        <v/>
      </c>
      <c r="F104" s="306" t="str">
        <f>IF('1043Bf Données de base trav.'!O100="","",'1043Bf Données de base trav.'!O100)</f>
        <v/>
      </c>
      <c r="G104" s="307" t="str">
        <f>IF('1043Bf Données de base trav.'!P100="","",'1043Bf Données de base trav.'!P100)</f>
        <v/>
      </c>
      <c r="H104" s="308" t="str">
        <f>IF('1043Bf Données de base trav.'!Q100="","",'1043Bf Données de base trav.'!Q100)</f>
        <v/>
      </c>
      <c r="I104" s="309" t="str">
        <f>IF('1043Bf Données de base trav.'!R100="","",'1043Bf Données de base trav.'!R100)</f>
        <v/>
      </c>
      <c r="J104" s="310" t="str">
        <f t="shared" si="48"/>
        <v/>
      </c>
      <c r="K104" s="311" t="str">
        <f>IF('1043Bf Données de base trav.'!S100="","",'1043Bf Données de base trav.'!S100)</f>
        <v/>
      </c>
      <c r="L104" s="312" t="str">
        <f t="shared" si="55"/>
        <v/>
      </c>
      <c r="M104" s="313" t="str">
        <f t="shared" si="56"/>
        <v/>
      </c>
      <c r="N104" s="314" t="str">
        <f t="shared" si="57"/>
        <v/>
      </c>
      <c r="O104" s="315" t="str">
        <f t="shared" si="49"/>
        <v/>
      </c>
      <c r="P104" s="316" t="str">
        <f t="shared" si="58"/>
        <v/>
      </c>
      <c r="Q104" s="312" t="str">
        <f t="shared" si="59"/>
        <v/>
      </c>
      <c r="R104" s="306" t="str">
        <f>IF(Q104="","",MAX((M104-AH104)*'1043Af Demande'!$B$31,0))</f>
        <v/>
      </c>
      <c r="S104" s="317" t="str">
        <f t="shared" si="50"/>
        <v/>
      </c>
      <c r="T104" s="107"/>
      <c r="U104" s="108" t="str">
        <f t="shared" si="40"/>
        <v/>
      </c>
      <c r="V104" s="109" t="str">
        <f>'1043Bf Données de base trav.'!M100</f>
        <v/>
      </c>
      <c r="W104" s="110" t="str">
        <f>IF(A104="","",'1043Bf Données de base trav.'!Q100-'1043Bf Données de base trav.'!R100)</f>
        <v/>
      </c>
      <c r="X104" s="110" t="str">
        <f>IF(OR($C104="",E104="",F104="",G104="",K104="",'1043Cf CA saisonniers'!$D$25&lt;&gt;"Droit accordé"),"",E104-(F104+G104+W104+K104))</f>
        <v/>
      </c>
      <c r="Y104" s="111" t="str">
        <f t="shared" si="60"/>
        <v/>
      </c>
      <c r="Z104" s="111" t="str">
        <f t="shared" si="41"/>
        <v/>
      </c>
      <c r="AA104" s="111" t="str">
        <f t="shared" si="42"/>
        <v/>
      </c>
      <c r="AB104" s="112" t="str">
        <f t="shared" si="61"/>
        <v/>
      </c>
      <c r="AC104" s="112" t="str">
        <f t="shared" si="51"/>
        <v/>
      </c>
      <c r="AD104" s="112" t="str">
        <f t="shared" si="43"/>
        <v/>
      </c>
      <c r="AE104" s="112" t="str">
        <f t="shared" si="44"/>
        <v/>
      </c>
      <c r="AF104" s="112" t="str">
        <f t="shared" si="52"/>
        <v/>
      </c>
      <c r="AG104" s="112" t="str">
        <f>IF(OR($C104="",L104="",M104=""),"",MAX(N104+'1043Bf Données de base trav.'!T100-M104,0))</f>
        <v/>
      </c>
      <c r="AH104" s="112">
        <f>'1043Bf Données de base trav.'!T100</f>
        <v>0</v>
      </c>
      <c r="AI104" s="112" t="str">
        <f t="shared" si="53"/>
        <v/>
      </c>
      <c r="AJ104" s="113">
        <f t="shared" si="45"/>
        <v>0</v>
      </c>
      <c r="AK104" s="114">
        <f t="shared" si="54"/>
        <v>0</v>
      </c>
      <c r="AL104" s="112">
        <f t="shared" si="46"/>
        <v>0</v>
      </c>
      <c r="AM104" s="112">
        <f>IF(E104="",0,'1043Bf Données de base trav.'!P100)</f>
        <v>0</v>
      </c>
      <c r="AN104" s="115">
        <f>IF('1043Bf Données de base trav.'!Y100&gt;0,AD104,0)</f>
        <v>0</v>
      </c>
      <c r="AO104" s="116">
        <f>IF('1043Bf Données de base trav.'!Y100&gt;0,'1043Bf Données de base trav.'!T100,0)</f>
        <v>0</v>
      </c>
      <c r="AP104" s="112" t="str">
        <f t="shared" si="47"/>
        <v/>
      </c>
      <c r="AQ104" s="112">
        <f>'1043Bf Données de base trav.'!P100</f>
        <v>0</v>
      </c>
      <c r="AR104" s="112">
        <f t="shared" si="62"/>
        <v>0</v>
      </c>
    </row>
    <row r="105" spans="1:44" s="39" customFormat="1" ht="16.95" customHeight="1">
      <c r="A105" s="121" t="str">
        <f>IF('1043Bf Données de base trav.'!A101="","",'1043Bf Données de base trav.'!A101)</f>
        <v/>
      </c>
      <c r="B105" s="122" t="str">
        <f>IF('1043Bf Données de base trav.'!B101="","",'1043Bf Données de base trav.'!B101)</f>
        <v/>
      </c>
      <c r="C105" s="118" t="str">
        <f>IF('1043Bf Données de base trav.'!C101="","",'1043Bf Données de base trav.'!C101)</f>
        <v/>
      </c>
      <c r="D105" s="304" t="str">
        <f>IF(ISERROR('1043Bf Données de base trav.'!AJ101),"",'1043Bf Données de base trav.'!AJ101)</f>
        <v/>
      </c>
      <c r="E105" s="305" t="str">
        <f>IF('1043Bf Données de base trav.'!N101="","",'1043Bf Données de base trav.'!N101)</f>
        <v/>
      </c>
      <c r="F105" s="306" t="str">
        <f>IF('1043Bf Données de base trav.'!O101="","",'1043Bf Données de base trav.'!O101)</f>
        <v/>
      </c>
      <c r="G105" s="307" t="str">
        <f>IF('1043Bf Données de base trav.'!P101="","",'1043Bf Données de base trav.'!P101)</f>
        <v/>
      </c>
      <c r="H105" s="308" t="str">
        <f>IF('1043Bf Données de base trav.'!Q101="","",'1043Bf Données de base trav.'!Q101)</f>
        <v/>
      </c>
      <c r="I105" s="309" t="str">
        <f>IF('1043Bf Données de base trav.'!R101="","",'1043Bf Données de base trav.'!R101)</f>
        <v/>
      </c>
      <c r="J105" s="310" t="str">
        <f t="shared" si="48"/>
        <v/>
      </c>
      <c r="K105" s="311" t="str">
        <f>IF('1043Bf Données de base trav.'!S101="","",'1043Bf Données de base trav.'!S101)</f>
        <v/>
      </c>
      <c r="L105" s="312" t="str">
        <f t="shared" si="55"/>
        <v/>
      </c>
      <c r="M105" s="313" t="str">
        <f t="shared" si="56"/>
        <v/>
      </c>
      <c r="N105" s="314" t="str">
        <f t="shared" si="57"/>
        <v/>
      </c>
      <c r="O105" s="315" t="str">
        <f t="shared" si="49"/>
        <v/>
      </c>
      <c r="P105" s="316" t="str">
        <f t="shared" si="58"/>
        <v/>
      </c>
      <c r="Q105" s="312" t="str">
        <f t="shared" si="59"/>
        <v/>
      </c>
      <c r="R105" s="306" t="str">
        <f>IF(Q105="","",MAX((M105-AH105)*'1043Af Demande'!$B$31,0))</f>
        <v/>
      </c>
      <c r="S105" s="317" t="str">
        <f t="shared" si="50"/>
        <v/>
      </c>
      <c r="T105" s="107"/>
      <c r="U105" s="108" t="str">
        <f t="shared" si="40"/>
        <v/>
      </c>
      <c r="V105" s="109" t="str">
        <f>'1043Bf Données de base trav.'!M101</f>
        <v/>
      </c>
      <c r="W105" s="110" t="str">
        <f>IF(A105="","",'1043Bf Données de base trav.'!Q101-'1043Bf Données de base trav.'!R101)</f>
        <v/>
      </c>
      <c r="X105" s="110" t="str">
        <f>IF(OR($C105="",E105="",F105="",G105="",K105="",'1043Cf CA saisonniers'!$D$25&lt;&gt;"Droit accordé"),"",E105-(F105+G105+W105+K105))</f>
        <v/>
      </c>
      <c r="Y105" s="111" t="str">
        <f t="shared" si="60"/>
        <v/>
      </c>
      <c r="Z105" s="111" t="str">
        <f t="shared" si="41"/>
        <v/>
      </c>
      <c r="AA105" s="111" t="str">
        <f t="shared" si="42"/>
        <v/>
      </c>
      <c r="AB105" s="112" t="str">
        <f t="shared" si="61"/>
        <v/>
      </c>
      <c r="AC105" s="112" t="str">
        <f t="shared" si="51"/>
        <v/>
      </c>
      <c r="AD105" s="112" t="str">
        <f t="shared" si="43"/>
        <v/>
      </c>
      <c r="AE105" s="112" t="str">
        <f t="shared" si="44"/>
        <v/>
      </c>
      <c r="AF105" s="112" t="str">
        <f t="shared" si="52"/>
        <v/>
      </c>
      <c r="AG105" s="112" t="str">
        <f>IF(OR($C105="",L105="",M105=""),"",MAX(N105+'1043Bf Données de base trav.'!T101-M105,0))</f>
        <v/>
      </c>
      <c r="AH105" s="112">
        <f>'1043Bf Données de base trav.'!T101</f>
        <v>0</v>
      </c>
      <c r="AI105" s="112" t="str">
        <f t="shared" si="53"/>
        <v/>
      </c>
      <c r="AJ105" s="113">
        <f t="shared" si="45"/>
        <v>0</v>
      </c>
      <c r="AK105" s="114">
        <f t="shared" si="54"/>
        <v>0</v>
      </c>
      <c r="AL105" s="112">
        <f t="shared" si="46"/>
        <v>0</v>
      </c>
      <c r="AM105" s="112">
        <f>IF(E105="",0,'1043Bf Données de base trav.'!P101)</f>
        <v>0</v>
      </c>
      <c r="AN105" s="115">
        <f>IF('1043Bf Données de base trav.'!Y101&gt;0,AD105,0)</f>
        <v>0</v>
      </c>
      <c r="AO105" s="116">
        <f>IF('1043Bf Données de base trav.'!Y101&gt;0,'1043Bf Données de base trav.'!T101,0)</f>
        <v>0</v>
      </c>
      <c r="AP105" s="112" t="str">
        <f t="shared" si="47"/>
        <v/>
      </c>
      <c r="AQ105" s="112">
        <f>'1043Bf Données de base trav.'!P101</f>
        <v>0</v>
      </c>
      <c r="AR105" s="112">
        <f t="shared" si="62"/>
        <v>0</v>
      </c>
    </row>
    <row r="106" spans="1:44" s="39" customFormat="1" ht="16.95" customHeight="1">
      <c r="A106" s="121" t="str">
        <f>IF('1043Bf Données de base trav.'!A102="","",'1043Bf Données de base trav.'!A102)</f>
        <v/>
      </c>
      <c r="B106" s="122" t="str">
        <f>IF('1043Bf Données de base trav.'!B102="","",'1043Bf Données de base trav.'!B102)</f>
        <v/>
      </c>
      <c r="C106" s="118" t="str">
        <f>IF('1043Bf Données de base trav.'!C102="","",'1043Bf Données de base trav.'!C102)</f>
        <v/>
      </c>
      <c r="D106" s="304" t="str">
        <f>IF(ISERROR('1043Bf Données de base trav.'!AJ102),"",'1043Bf Données de base trav.'!AJ102)</f>
        <v/>
      </c>
      <c r="E106" s="305" t="str">
        <f>IF('1043Bf Données de base trav.'!N102="","",'1043Bf Données de base trav.'!N102)</f>
        <v/>
      </c>
      <c r="F106" s="306" t="str">
        <f>IF('1043Bf Données de base trav.'!O102="","",'1043Bf Données de base trav.'!O102)</f>
        <v/>
      </c>
      <c r="G106" s="307" t="str">
        <f>IF('1043Bf Données de base trav.'!P102="","",'1043Bf Données de base trav.'!P102)</f>
        <v/>
      </c>
      <c r="H106" s="308" t="str">
        <f>IF('1043Bf Données de base trav.'!Q102="","",'1043Bf Données de base trav.'!Q102)</f>
        <v/>
      </c>
      <c r="I106" s="309" t="str">
        <f>IF('1043Bf Données de base trav.'!R102="","",'1043Bf Données de base trav.'!R102)</f>
        <v/>
      </c>
      <c r="J106" s="310" t="str">
        <f t="shared" si="48"/>
        <v/>
      </c>
      <c r="K106" s="311" t="str">
        <f>IF('1043Bf Données de base trav.'!S102="","",'1043Bf Données de base trav.'!S102)</f>
        <v/>
      </c>
      <c r="L106" s="312" t="str">
        <f t="shared" si="55"/>
        <v/>
      </c>
      <c r="M106" s="313" t="str">
        <f t="shared" si="56"/>
        <v/>
      </c>
      <c r="N106" s="314" t="str">
        <f t="shared" si="57"/>
        <v/>
      </c>
      <c r="O106" s="315" t="str">
        <f t="shared" si="49"/>
        <v/>
      </c>
      <c r="P106" s="316" t="str">
        <f t="shared" si="58"/>
        <v/>
      </c>
      <c r="Q106" s="312" t="str">
        <f t="shared" si="59"/>
        <v/>
      </c>
      <c r="R106" s="306" t="str">
        <f>IF(Q106="","",MAX((M106-AH106)*'1043Af Demande'!$B$31,0))</f>
        <v/>
      </c>
      <c r="S106" s="317" t="str">
        <f t="shared" si="50"/>
        <v/>
      </c>
      <c r="T106" s="107"/>
      <c r="U106" s="108" t="str">
        <f t="shared" si="40"/>
        <v/>
      </c>
      <c r="V106" s="109" t="str">
        <f>'1043Bf Données de base trav.'!M102</f>
        <v/>
      </c>
      <c r="W106" s="110" t="str">
        <f>IF(A106="","",'1043Bf Données de base trav.'!Q102-'1043Bf Données de base trav.'!R102)</f>
        <v/>
      </c>
      <c r="X106" s="110" t="str">
        <f>IF(OR($C106="",E106="",F106="",G106="",K106="",'1043Cf CA saisonniers'!$D$25&lt;&gt;"Droit accordé"),"",E106-(F106+G106+W106+K106))</f>
        <v/>
      </c>
      <c r="Y106" s="111" t="str">
        <f t="shared" si="60"/>
        <v/>
      </c>
      <c r="Z106" s="111" t="str">
        <f t="shared" si="41"/>
        <v/>
      </c>
      <c r="AA106" s="111" t="str">
        <f t="shared" si="42"/>
        <v/>
      </c>
      <c r="AB106" s="112" t="str">
        <f t="shared" si="61"/>
        <v/>
      </c>
      <c r="AC106" s="112" t="str">
        <f t="shared" si="51"/>
        <v/>
      </c>
      <c r="AD106" s="112" t="str">
        <f t="shared" si="43"/>
        <v/>
      </c>
      <c r="AE106" s="112" t="str">
        <f t="shared" si="44"/>
        <v/>
      </c>
      <c r="AF106" s="112" t="str">
        <f t="shared" si="52"/>
        <v/>
      </c>
      <c r="AG106" s="112" t="str">
        <f>IF(OR($C106="",L106="",M106=""),"",MAX(N106+'1043Bf Données de base trav.'!T102-M106,0))</f>
        <v/>
      </c>
      <c r="AH106" s="112">
        <f>'1043Bf Données de base trav.'!T102</f>
        <v>0</v>
      </c>
      <c r="AI106" s="112" t="str">
        <f t="shared" si="53"/>
        <v/>
      </c>
      <c r="AJ106" s="113">
        <f t="shared" si="45"/>
        <v>0</v>
      </c>
      <c r="AK106" s="114">
        <f t="shared" si="54"/>
        <v>0</v>
      </c>
      <c r="AL106" s="112">
        <f t="shared" si="46"/>
        <v>0</v>
      </c>
      <c r="AM106" s="112">
        <f>IF(E106="",0,'1043Bf Données de base trav.'!P102)</f>
        <v>0</v>
      </c>
      <c r="AN106" s="115">
        <f>IF('1043Bf Données de base trav.'!Y102&gt;0,AD106,0)</f>
        <v>0</v>
      </c>
      <c r="AO106" s="116">
        <f>IF('1043Bf Données de base trav.'!Y102&gt;0,'1043Bf Données de base trav.'!T102,0)</f>
        <v>0</v>
      </c>
      <c r="AP106" s="112" t="str">
        <f t="shared" si="47"/>
        <v/>
      </c>
      <c r="AQ106" s="112">
        <f>'1043Bf Données de base trav.'!P102</f>
        <v>0</v>
      </c>
      <c r="AR106" s="112">
        <f t="shared" si="62"/>
        <v>0</v>
      </c>
    </row>
    <row r="107" spans="1:44" s="39" customFormat="1" ht="16.95" customHeight="1">
      <c r="A107" s="121" t="str">
        <f>IF('1043Bf Données de base trav.'!A103="","",'1043Bf Données de base trav.'!A103)</f>
        <v/>
      </c>
      <c r="B107" s="122" t="str">
        <f>IF('1043Bf Données de base trav.'!B103="","",'1043Bf Données de base trav.'!B103)</f>
        <v/>
      </c>
      <c r="C107" s="118" t="str">
        <f>IF('1043Bf Données de base trav.'!C103="","",'1043Bf Données de base trav.'!C103)</f>
        <v/>
      </c>
      <c r="D107" s="304" t="str">
        <f>IF(ISERROR('1043Bf Données de base trav.'!AJ103),"",'1043Bf Données de base trav.'!AJ103)</f>
        <v/>
      </c>
      <c r="E107" s="305" t="str">
        <f>IF('1043Bf Données de base trav.'!N103="","",'1043Bf Données de base trav.'!N103)</f>
        <v/>
      </c>
      <c r="F107" s="306" t="str">
        <f>IF('1043Bf Données de base trav.'!O103="","",'1043Bf Données de base trav.'!O103)</f>
        <v/>
      </c>
      <c r="G107" s="307" t="str">
        <f>IF('1043Bf Données de base trav.'!P103="","",'1043Bf Données de base trav.'!P103)</f>
        <v/>
      </c>
      <c r="H107" s="308" t="str">
        <f>IF('1043Bf Données de base trav.'!Q103="","",'1043Bf Données de base trav.'!Q103)</f>
        <v/>
      </c>
      <c r="I107" s="309" t="str">
        <f>IF('1043Bf Données de base trav.'!R103="","",'1043Bf Données de base trav.'!R103)</f>
        <v/>
      </c>
      <c r="J107" s="310" t="str">
        <f t="shared" si="48"/>
        <v/>
      </c>
      <c r="K107" s="311" t="str">
        <f>IF('1043Bf Données de base trav.'!S103="","",'1043Bf Données de base trav.'!S103)</f>
        <v/>
      </c>
      <c r="L107" s="312" t="str">
        <f t="shared" si="55"/>
        <v/>
      </c>
      <c r="M107" s="313" t="str">
        <f t="shared" si="56"/>
        <v/>
      </c>
      <c r="N107" s="314" t="str">
        <f t="shared" si="57"/>
        <v/>
      </c>
      <c r="O107" s="315" t="str">
        <f t="shared" si="49"/>
        <v/>
      </c>
      <c r="P107" s="316" t="str">
        <f t="shared" si="58"/>
        <v/>
      </c>
      <c r="Q107" s="312" t="str">
        <f t="shared" si="59"/>
        <v/>
      </c>
      <c r="R107" s="306" t="str">
        <f>IF(Q107="","",MAX((M107-AH107)*'1043Af Demande'!$B$31,0))</f>
        <v/>
      </c>
      <c r="S107" s="317" t="str">
        <f t="shared" si="50"/>
        <v/>
      </c>
      <c r="T107" s="107"/>
      <c r="U107" s="108" t="str">
        <f t="shared" si="40"/>
        <v/>
      </c>
      <c r="V107" s="109" t="str">
        <f>'1043Bf Données de base trav.'!M103</f>
        <v/>
      </c>
      <c r="W107" s="110" t="str">
        <f>IF(A107="","",'1043Bf Données de base trav.'!Q103-'1043Bf Données de base trav.'!R103)</f>
        <v/>
      </c>
      <c r="X107" s="110" t="str">
        <f>IF(OR($C107="",E107="",F107="",G107="",K107="",'1043Cf CA saisonniers'!$D$25&lt;&gt;"Droit accordé"),"",E107-(F107+G107+W107+K107))</f>
        <v/>
      </c>
      <c r="Y107" s="111" t="str">
        <f t="shared" si="60"/>
        <v/>
      </c>
      <c r="Z107" s="111" t="str">
        <f t="shared" si="41"/>
        <v/>
      </c>
      <c r="AA107" s="111" t="str">
        <f t="shared" si="42"/>
        <v/>
      </c>
      <c r="AB107" s="112" t="str">
        <f t="shared" si="61"/>
        <v/>
      </c>
      <c r="AC107" s="112" t="str">
        <f t="shared" si="51"/>
        <v/>
      </c>
      <c r="AD107" s="112" t="str">
        <f t="shared" si="43"/>
        <v/>
      </c>
      <c r="AE107" s="112" t="str">
        <f t="shared" si="44"/>
        <v/>
      </c>
      <c r="AF107" s="112" t="str">
        <f t="shared" si="52"/>
        <v/>
      </c>
      <c r="AG107" s="112" t="str">
        <f>IF(OR($C107="",L107="",M107=""),"",MAX(N107+'1043Bf Données de base trav.'!T103-M107,0))</f>
        <v/>
      </c>
      <c r="AH107" s="112">
        <f>'1043Bf Données de base trav.'!T103</f>
        <v>0</v>
      </c>
      <c r="AI107" s="112" t="str">
        <f t="shared" si="53"/>
        <v/>
      </c>
      <c r="AJ107" s="113">
        <f t="shared" si="45"/>
        <v>0</v>
      </c>
      <c r="AK107" s="114">
        <f t="shared" si="54"/>
        <v>0</v>
      </c>
      <c r="AL107" s="112">
        <f t="shared" si="46"/>
        <v>0</v>
      </c>
      <c r="AM107" s="112">
        <f>IF(E107="",0,'1043Bf Données de base trav.'!P103)</f>
        <v>0</v>
      </c>
      <c r="AN107" s="115">
        <f>IF('1043Bf Données de base trav.'!Y103&gt;0,AD107,0)</f>
        <v>0</v>
      </c>
      <c r="AO107" s="116">
        <f>IF('1043Bf Données de base trav.'!Y103&gt;0,'1043Bf Données de base trav.'!T103,0)</f>
        <v>0</v>
      </c>
      <c r="AP107" s="112" t="str">
        <f t="shared" si="47"/>
        <v/>
      </c>
      <c r="AQ107" s="112">
        <f>'1043Bf Données de base trav.'!P103</f>
        <v>0</v>
      </c>
      <c r="AR107" s="112">
        <f t="shared" si="62"/>
        <v>0</v>
      </c>
    </row>
    <row r="108" spans="1:44" s="39" customFormat="1" ht="16.95" customHeight="1">
      <c r="A108" s="121" t="str">
        <f>IF('1043Bf Données de base trav.'!A104="","",'1043Bf Données de base trav.'!A104)</f>
        <v/>
      </c>
      <c r="B108" s="122" t="str">
        <f>IF('1043Bf Données de base trav.'!B104="","",'1043Bf Données de base trav.'!B104)</f>
        <v/>
      </c>
      <c r="C108" s="118" t="str">
        <f>IF('1043Bf Données de base trav.'!C104="","",'1043Bf Données de base trav.'!C104)</f>
        <v/>
      </c>
      <c r="D108" s="304" t="str">
        <f>IF(ISERROR('1043Bf Données de base trav.'!AJ104),"",'1043Bf Données de base trav.'!AJ104)</f>
        <v/>
      </c>
      <c r="E108" s="305" t="str">
        <f>IF('1043Bf Données de base trav.'!N104="","",'1043Bf Données de base trav.'!N104)</f>
        <v/>
      </c>
      <c r="F108" s="306" t="str">
        <f>IF('1043Bf Données de base trav.'!O104="","",'1043Bf Données de base trav.'!O104)</f>
        <v/>
      </c>
      <c r="G108" s="307" t="str">
        <f>IF('1043Bf Données de base trav.'!P104="","",'1043Bf Données de base trav.'!P104)</f>
        <v/>
      </c>
      <c r="H108" s="308" t="str">
        <f>IF('1043Bf Données de base trav.'!Q104="","",'1043Bf Données de base trav.'!Q104)</f>
        <v/>
      </c>
      <c r="I108" s="309" t="str">
        <f>IF('1043Bf Données de base trav.'!R104="","",'1043Bf Données de base trav.'!R104)</f>
        <v/>
      </c>
      <c r="J108" s="310" t="str">
        <f t="shared" si="48"/>
        <v/>
      </c>
      <c r="K108" s="311" t="str">
        <f>IF('1043Bf Données de base trav.'!S104="","",'1043Bf Données de base trav.'!S104)</f>
        <v/>
      </c>
      <c r="L108" s="312" t="str">
        <f t="shared" si="55"/>
        <v/>
      </c>
      <c r="M108" s="313" t="str">
        <f t="shared" si="56"/>
        <v/>
      </c>
      <c r="N108" s="314" t="str">
        <f t="shared" si="57"/>
        <v/>
      </c>
      <c r="O108" s="315" t="str">
        <f t="shared" si="49"/>
        <v/>
      </c>
      <c r="P108" s="316" t="str">
        <f t="shared" si="58"/>
        <v/>
      </c>
      <c r="Q108" s="312" t="str">
        <f t="shared" si="59"/>
        <v/>
      </c>
      <c r="R108" s="306" t="str">
        <f>IF(Q108="","",MAX((M108-AH108)*'1043Af Demande'!$B$31,0))</f>
        <v/>
      </c>
      <c r="S108" s="317" t="str">
        <f t="shared" si="50"/>
        <v/>
      </c>
      <c r="T108" s="107"/>
      <c r="U108" s="108" t="str">
        <f t="shared" si="40"/>
        <v/>
      </c>
      <c r="V108" s="109" t="str">
        <f>'1043Bf Données de base trav.'!M104</f>
        <v/>
      </c>
      <c r="W108" s="110" t="str">
        <f>IF(A108="","",'1043Bf Données de base trav.'!Q104-'1043Bf Données de base trav.'!R104)</f>
        <v/>
      </c>
      <c r="X108" s="110" t="str">
        <f>IF(OR($C108="",E108="",F108="",G108="",K108="",'1043Cf CA saisonniers'!$D$25&lt;&gt;"Droit accordé"),"",E108-(F108+G108+W108+K108))</f>
        <v/>
      </c>
      <c r="Y108" s="111" t="str">
        <f t="shared" si="60"/>
        <v/>
      </c>
      <c r="Z108" s="111" t="str">
        <f t="shared" si="41"/>
        <v/>
      </c>
      <c r="AA108" s="111" t="str">
        <f t="shared" si="42"/>
        <v/>
      </c>
      <c r="AB108" s="112" t="str">
        <f t="shared" si="61"/>
        <v/>
      </c>
      <c r="AC108" s="112" t="str">
        <f t="shared" si="51"/>
        <v/>
      </c>
      <c r="AD108" s="112" t="str">
        <f t="shared" si="43"/>
        <v/>
      </c>
      <c r="AE108" s="112" t="str">
        <f t="shared" si="44"/>
        <v/>
      </c>
      <c r="AF108" s="112" t="str">
        <f t="shared" si="52"/>
        <v/>
      </c>
      <c r="AG108" s="112" t="str">
        <f>IF(OR($C108="",L108="",M108=""),"",MAX(N108+'1043Bf Données de base trav.'!T104-M108,0))</f>
        <v/>
      </c>
      <c r="AH108" s="112">
        <f>'1043Bf Données de base trav.'!T104</f>
        <v>0</v>
      </c>
      <c r="AI108" s="112" t="str">
        <f t="shared" si="53"/>
        <v/>
      </c>
      <c r="AJ108" s="113">
        <f t="shared" si="45"/>
        <v>0</v>
      </c>
      <c r="AK108" s="114">
        <f t="shared" si="54"/>
        <v>0</v>
      </c>
      <c r="AL108" s="112">
        <f t="shared" si="46"/>
        <v>0</v>
      </c>
      <c r="AM108" s="112">
        <f>IF(E108="",0,'1043Bf Données de base trav.'!P104)</f>
        <v>0</v>
      </c>
      <c r="AN108" s="115">
        <f>IF('1043Bf Données de base trav.'!Y104&gt;0,AD108,0)</f>
        <v>0</v>
      </c>
      <c r="AO108" s="116">
        <f>IF('1043Bf Données de base trav.'!Y104&gt;0,'1043Bf Données de base trav.'!T104,0)</f>
        <v>0</v>
      </c>
      <c r="AP108" s="112" t="str">
        <f t="shared" si="47"/>
        <v/>
      </c>
      <c r="AQ108" s="112">
        <f>'1043Bf Données de base trav.'!P104</f>
        <v>0</v>
      </c>
      <c r="AR108" s="112">
        <f t="shared" si="62"/>
        <v>0</v>
      </c>
    </row>
    <row r="109" spans="1:44" s="39" customFormat="1" ht="16.95" customHeight="1">
      <c r="A109" s="121" t="str">
        <f>IF('1043Bf Données de base trav.'!A105="","",'1043Bf Données de base trav.'!A105)</f>
        <v/>
      </c>
      <c r="B109" s="122" t="str">
        <f>IF('1043Bf Données de base trav.'!B105="","",'1043Bf Données de base trav.'!B105)</f>
        <v/>
      </c>
      <c r="C109" s="118" t="str">
        <f>IF('1043Bf Données de base trav.'!C105="","",'1043Bf Données de base trav.'!C105)</f>
        <v/>
      </c>
      <c r="D109" s="304" t="str">
        <f>IF(ISERROR('1043Bf Données de base trav.'!AJ105),"",'1043Bf Données de base trav.'!AJ105)</f>
        <v/>
      </c>
      <c r="E109" s="305" t="str">
        <f>IF('1043Bf Données de base trav.'!N105="","",'1043Bf Données de base trav.'!N105)</f>
        <v/>
      </c>
      <c r="F109" s="306" t="str">
        <f>IF('1043Bf Données de base trav.'!O105="","",'1043Bf Données de base trav.'!O105)</f>
        <v/>
      </c>
      <c r="G109" s="307" t="str">
        <f>IF('1043Bf Données de base trav.'!P105="","",'1043Bf Données de base trav.'!P105)</f>
        <v/>
      </c>
      <c r="H109" s="308" t="str">
        <f>IF('1043Bf Données de base trav.'!Q105="","",'1043Bf Données de base trav.'!Q105)</f>
        <v/>
      </c>
      <c r="I109" s="309" t="str">
        <f>IF('1043Bf Données de base trav.'!R105="","",'1043Bf Données de base trav.'!R105)</f>
        <v/>
      </c>
      <c r="J109" s="310" t="str">
        <f t="shared" si="48"/>
        <v/>
      </c>
      <c r="K109" s="311" t="str">
        <f>IF('1043Bf Données de base trav.'!S105="","",'1043Bf Données de base trav.'!S105)</f>
        <v/>
      </c>
      <c r="L109" s="312" t="str">
        <f t="shared" si="55"/>
        <v/>
      </c>
      <c r="M109" s="313" t="str">
        <f t="shared" si="56"/>
        <v/>
      </c>
      <c r="N109" s="314" t="str">
        <f t="shared" si="57"/>
        <v/>
      </c>
      <c r="O109" s="315" t="str">
        <f t="shared" si="49"/>
        <v/>
      </c>
      <c r="P109" s="316" t="str">
        <f t="shared" si="58"/>
        <v/>
      </c>
      <c r="Q109" s="312" t="str">
        <f t="shared" si="59"/>
        <v/>
      </c>
      <c r="R109" s="306" t="str">
        <f>IF(Q109="","",MAX((M109-AH109)*'1043Af Demande'!$B$31,0))</f>
        <v/>
      </c>
      <c r="S109" s="317" t="str">
        <f t="shared" si="50"/>
        <v/>
      </c>
      <c r="T109" s="107"/>
      <c r="U109" s="108" t="str">
        <f t="shared" si="40"/>
        <v/>
      </c>
      <c r="V109" s="109" t="str">
        <f>'1043Bf Données de base trav.'!M105</f>
        <v/>
      </c>
      <c r="W109" s="110" t="str">
        <f>IF(A109="","",'1043Bf Données de base trav.'!Q105-'1043Bf Données de base trav.'!R105)</f>
        <v/>
      </c>
      <c r="X109" s="110" t="str">
        <f>IF(OR($C109="",E109="",F109="",G109="",K109="",'1043Cf CA saisonniers'!$D$25&lt;&gt;"Droit accordé"),"",E109-(F109+G109+W109+K109))</f>
        <v/>
      </c>
      <c r="Y109" s="111" t="str">
        <f t="shared" si="60"/>
        <v/>
      </c>
      <c r="Z109" s="111" t="str">
        <f t="shared" si="41"/>
        <v/>
      </c>
      <c r="AA109" s="111" t="str">
        <f t="shared" si="42"/>
        <v/>
      </c>
      <c r="AB109" s="112" t="str">
        <f t="shared" si="61"/>
        <v/>
      </c>
      <c r="AC109" s="112" t="str">
        <f t="shared" si="51"/>
        <v/>
      </c>
      <c r="AD109" s="112" t="str">
        <f t="shared" si="43"/>
        <v/>
      </c>
      <c r="AE109" s="112" t="str">
        <f t="shared" si="44"/>
        <v/>
      </c>
      <c r="AF109" s="112" t="str">
        <f t="shared" si="52"/>
        <v/>
      </c>
      <c r="AG109" s="112" t="str">
        <f>IF(OR($C109="",L109="",M109=""),"",MAX(N109+'1043Bf Données de base trav.'!T105-M109,0))</f>
        <v/>
      </c>
      <c r="AH109" s="112">
        <f>'1043Bf Données de base trav.'!T105</f>
        <v>0</v>
      </c>
      <c r="AI109" s="112" t="str">
        <f t="shared" si="53"/>
        <v/>
      </c>
      <c r="AJ109" s="113">
        <f t="shared" si="45"/>
        <v>0</v>
      </c>
      <c r="AK109" s="114">
        <f t="shared" si="54"/>
        <v>0</v>
      </c>
      <c r="AL109" s="112">
        <f t="shared" si="46"/>
        <v>0</v>
      </c>
      <c r="AM109" s="112">
        <f>IF(E109="",0,'1043Bf Données de base trav.'!P105)</f>
        <v>0</v>
      </c>
      <c r="AN109" s="115">
        <f>IF('1043Bf Données de base trav.'!Y105&gt;0,AD109,0)</f>
        <v>0</v>
      </c>
      <c r="AO109" s="116">
        <f>IF('1043Bf Données de base trav.'!Y105&gt;0,'1043Bf Données de base trav.'!T105,0)</f>
        <v>0</v>
      </c>
      <c r="AP109" s="112" t="str">
        <f t="shared" si="47"/>
        <v/>
      </c>
      <c r="AQ109" s="112">
        <f>'1043Bf Données de base trav.'!P105</f>
        <v>0</v>
      </c>
      <c r="AR109" s="112">
        <f t="shared" si="62"/>
        <v>0</v>
      </c>
    </row>
    <row r="110" spans="1:44" s="39" customFormat="1" ht="16.95" customHeight="1">
      <c r="A110" s="121" t="str">
        <f>IF('1043Bf Données de base trav.'!A106="","",'1043Bf Données de base trav.'!A106)</f>
        <v/>
      </c>
      <c r="B110" s="122" t="str">
        <f>IF('1043Bf Données de base trav.'!B106="","",'1043Bf Données de base trav.'!B106)</f>
        <v/>
      </c>
      <c r="C110" s="118" t="str">
        <f>IF('1043Bf Données de base trav.'!C106="","",'1043Bf Données de base trav.'!C106)</f>
        <v/>
      </c>
      <c r="D110" s="304" t="str">
        <f>IF(ISERROR('1043Bf Données de base trav.'!AJ106),"",'1043Bf Données de base trav.'!AJ106)</f>
        <v/>
      </c>
      <c r="E110" s="305" t="str">
        <f>IF('1043Bf Données de base trav.'!N106="","",'1043Bf Données de base trav.'!N106)</f>
        <v/>
      </c>
      <c r="F110" s="306" t="str">
        <f>IF('1043Bf Données de base trav.'!O106="","",'1043Bf Données de base trav.'!O106)</f>
        <v/>
      </c>
      <c r="G110" s="307" t="str">
        <f>IF('1043Bf Données de base trav.'!P106="","",'1043Bf Données de base trav.'!P106)</f>
        <v/>
      </c>
      <c r="H110" s="308" t="str">
        <f>IF('1043Bf Données de base trav.'!Q106="","",'1043Bf Données de base trav.'!Q106)</f>
        <v/>
      </c>
      <c r="I110" s="309" t="str">
        <f>IF('1043Bf Données de base trav.'!R106="","",'1043Bf Données de base trav.'!R106)</f>
        <v/>
      </c>
      <c r="J110" s="310" t="str">
        <f t="shared" si="48"/>
        <v/>
      </c>
      <c r="K110" s="311" t="str">
        <f>IF('1043Bf Données de base trav.'!S106="","",'1043Bf Données de base trav.'!S106)</f>
        <v/>
      </c>
      <c r="L110" s="312" t="str">
        <f t="shared" si="55"/>
        <v/>
      </c>
      <c r="M110" s="313" t="str">
        <f t="shared" si="56"/>
        <v/>
      </c>
      <c r="N110" s="314" t="str">
        <f t="shared" si="57"/>
        <v/>
      </c>
      <c r="O110" s="315" t="str">
        <f t="shared" si="49"/>
        <v/>
      </c>
      <c r="P110" s="316" t="str">
        <f t="shared" si="58"/>
        <v/>
      </c>
      <c r="Q110" s="312" t="str">
        <f t="shared" si="59"/>
        <v/>
      </c>
      <c r="R110" s="306" t="str">
        <f>IF(Q110="","",MAX((M110-AH110)*'1043Af Demande'!$B$31,0))</f>
        <v/>
      </c>
      <c r="S110" s="317" t="str">
        <f t="shared" si="50"/>
        <v/>
      </c>
      <c r="T110" s="107"/>
      <c r="U110" s="108" t="str">
        <f t="shared" si="40"/>
        <v/>
      </c>
      <c r="V110" s="109" t="str">
        <f>'1043Bf Données de base trav.'!M106</f>
        <v/>
      </c>
      <c r="W110" s="110" t="str">
        <f>IF(A110="","",'1043Bf Données de base trav.'!Q106-'1043Bf Données de base trav.'!R106)</f>
        <v/>
      </c>
      <c r="X110" s="110" t="str">
        <f>IF(OR($C110="",E110="",F110="",G110="",K110="",'1043Cf CA saisonniers'!$D$25&lt;&gt;"Droit accordé"),"",E110-(F110+G110+W110+K110))</f>
        <v/>
      </c>
      <c r="Y110" s="111" t="str">
        <f t="shared" si="60"/>
        <v/>
      </c>
      <c r="Z110" s="111" t="str">
        <f t="shared" si="41"/>
        <v/>
      </c>
      <c r="AA110" s="111" t="str">
        <f t="shared" si="42"/>
        <v/>
      </c>
      <c r="AB110" s="112" t="str">
        <f t="shared" si="61"/>
        <v/>
      </c>
      <c r="AC110" s="112" t="str">
        <f t="shared" si="51"/>
        <v/>
      </c>
      <c r="AD110" s="112" t="str">
        <f t="shared" si="43"/>
        <v/>
      </c>
      <c r="AE110" s="112" t="str">
        <f t="shared" si="44"/>
        <v/>
      </c>
      <c r="AF110" s="112" t="str">
        <f t="shared" si="52"/>
        <v/>
      </c>
      <c r="AG110" s="112" t="str">
        <f>IF(OR($C110="",L110="",M110=""),"",MAX(N110+'1043Bf Données de base trav.'!T106-M110,0))</f>
        <v/>
      </c>
      <c r="AH110" s="112">
        <f>'1043Bf Données de base trav.'!T106</f>
        <v>0</v>
      </c>
      <c r="AI110" s="112" t="str">
        <f t="shared" si="53"/>
        <v/>
      </c>
      <c r="AJ110" s="113">
        <f t="shared" si="45"/>
        <v>0</v>
      </c>
      <c r="AK110" s="114">
        <f t="shared" si="54"/>
        <v>0</v>
      </c>
      <c r="AL110" s="112">
        <f t="shared" si="46"/>
        <v>0</v>
      </c>
      <c r="AM110" s="112">
        <f>IF(E110="",0,'1043Bf Données de base trav.'!P106)</f>
        <v>0</v>
      </c>
      <c r="AN110" s="115">
        <f>IF('1043Bf Données de base trav.'!Y106&gt;0,AD110,0)</f>
        <v>0</v>
      </c>
      <c r="AO110" s="116">
        <f>IF('1043Bf Données de base trav.'!Y106&gt;0,'1043Bf Données de base trav.'!T106,0)</f>
        <v>0</v>
      </c>
      <c r="AP110" s="112" t="str">
        <f t="shared" si="47"/>
        <v/>
      </c>
      <c r="AQ110" s="112">
        <f>'1043Bf Données de base trav.'!P106</f>
        <v>0</v>
      </c>
      <c r="AR110" s="112">
        <f t="shared" si="62"/>
        <v>0</v>
      </c>
    </row>
    <row r="111" spans="1:44" s="39" customFormat="1" ht="16.95" customHeight="1">
      <c r="A111" s="121" t="str">
        <f>IF('1043Bf Données de base trav.'!A107="","",'1043Bf Données de base trav.'!A107)</f>
        <v/>
      </c>
      <c r="B111" s="122" t="str">
        <f>IF('1043Bf Données de base trav.'!B107="","",'1043Bf Données de base trav.'!B107)</f>
        <v/>
      </c>
      <c r="C111" s="118" t="str">
        <f>IF('1043Bf Données de base trav.'!C107="","",'1043Bf Données de base trav.'!C107)</f>
        <v/>
      </c>
      <c r="D111" s="304" t="str">
        <f>IF(ISERROR('1043Bf Données de base trav.'!AJ107),"",'1043Bf Données de base trav.'!AJ107)</f>
        <v/>
      </c>
      <c r="E111" s="305" t="str">
        <f>IF('1043Bf Données de base trav.'!N107="","",'1043Bf Données de base trav.'!N107)</f>
        <v/>
      </c>
      <c r="F111" s="306" t="str">
        <f>IF('1043Bf Données de base trav.'!O107="","",'1043Bf Données de base trav.'!O107)</f>
        <v/>
      </c>
      <c r="G111" s="307" t="str">
        <f>IF('1043Bf Données de base trav.'!P107="","",'1043Bf Données de base trav.'!P107)</f>
        <v/>
      </c>
      <c r="H111" s="308" t="str">
        <f>IF('1043Bf Données de base trav.'!Q107="","",'1043Bf Données de base trav.'!Q107)</f>
        <v/>
      </c>
      <c r="I111" s="309" t="str">
        <f>IF('1043Bf Données de base trav.'!R107="","",'1043Bf Données de base trav.'!R107)</f>
        <v/>
      </c>
      <c r="J111" s="310" t="str">
        <f t="shared" si="48"/>
        <v/>
      </c>
      <c r="K111" s="311" t="str">
        <f>IF('1043Bf Données de base trav.'!S107="","",'1043Bf Données de base trav.'!S107)</f>
        <v/>
      </c>
      <c r="L111" s="312" t="str">
        <f t="shared" si="55"/>
        <v/>
      </c>
      <c r="M111" s="313" t="str">
        <f t="shared" si="56"/>
        <v/>
      </c>
      <c r="N111" s="314" t="str">
        <f t="shared" si="57"/>
        <v/>
      </c>
      <c r="O111" s="315" t="str">
        <f t="shared" si="49"/>
        <v/>
      </c>
      <c r="P111" s="316" t="str">
        <f t="shared" si="58"/>
        <v/>
      </c>
      <c r="Q111" s="312" t="str">
        <f t="shared" si="59"/>
        <v/>
      </c>
      <c r="R111" s="306" t="str">
        <f>IF(Q111="","",MAX((M111-AH111)*'1043Af Demande'!$B$31,0))</f>
        <v/>
      </c>
      <c r="S111" s="317" t="str">
        <f t="shared" si="50"/>
        <v/>
      </c>
      <c r="T111" s="107"/>
      <c r="U111" s="108" t="str">
        <f t="shared" si="40"/>
        <v/>
      </c>
      <c r="V111" s="109" t="str">
        <f>'1043Bf Données de base trav.'!M107</f>
        <v/>
      </c>
      <c r="W111" s="110" t="str">
        <f>IF(A111="","",'1043Bf Données de base trav.'!Q107-'1043Bf Données de base trav.'!R107)</f>
        <v/>
      </c>
      <c r="X111" s="110" t="str">
        <f>IF(OR($C111="",E111="",F111="",G111="",K111="",'1043Cf CA saisonniers'!$D$25&lt;&gt;"Droit accordé"),"",E111-(F111+G111+W111+K111))</f>
        <v/>
      </c>
      <c r="Y111" s="111" t="str">
        <f t="shared" si="60"/>
        <v/>
      </c>
      <c r="Z111" s="111" t="str">
        <f t="shared" si="41"/>
        <v/>
      </c>
      <c r="AA111" s="111" t="str">
        <f t="shared" si="42"/>
        <v/>
      </c>
      <c r="AB111" s="112" t="str">
        <f t="shared" si="61"/>
        <v/>
      </c>
      <c r="AC111" s="112" t="str">
        <f t="shared" si="51"/>
        <v/>
      </c>
      <c r="AD111" s="112" t="str">
        <f t="shared" si="43"/>
        <v/>
      </c>
      <c r="AE111" s="112" t="str">
        <f t="shared" si="44"/>
        <v/>
      </c>
      <c r="AF111" s="112" t="str">
        <f t="shared" si="52"/>
        <v/>
      </c>
      <c r="AG111" s="112" t="str">
        <f>IF(OR($C111="",L111="",M111=""),"",MAX(N111+'1043Bf Données de base trav.'!T107-M111,0))</f>
        <v/>
      </c>
      <c r="AH111" s="112">
        <f>'1043Bf Données de base trav.'!T107</f>
        <v>0</v>
      </c>
      <c r="AI111" s="112" t="str">
        <f t="shared" si="53"/>
        <v/>
      </c>
      <c r="AJ111" s="113">
        <f t="shared" si="45"/>
        <v>0</v>
      </c>
      <c r="AK111" s="114">
        <f t="shared" si="54"/>
        <v>0</v>
      </c>
      <c r="AL111" s="112">
        <f t="shared" si="46"/>
        <v>0</v>
      </c>
      <c r="AM111" s="112">
        <f>IF(E111="",0,'1043Bf Données de base trav.'!P107)</f>
        <v>0</v>
      </c>
      <c r="AN111" s="115">
        <f>IF('1043Bf Données de base trav.'!Y107&gt;0,AD111,0)</f>
        <v>0</v>
      </c>
      <c r="AO111" s="116">
        <f>IF('1043Bf Données de base trav.'!Y107&gt;0,'1043Bf Données de base trav.'!T107,0)</f>
        <v>0</v>
      </c>
      <c r="AP111" s="112" t="str">
        <f t="shared" si="47"/>
        <v/>
      </c>
      <c r="AQ111" s="112">
        <f>'1043Bf Données de base trav.'!P107</f>
        <v>0</v>
      </c>
      <c r="AR111" s="112">
        <f t="shared" si="62"/>
        <v>0</v>
      </c>
    </row>
    <row r="112" spans="1:44" s="39" customFormat="1" ht="16.95" customHeight="1">
      <c r="A112" s="121" t="str">
        <f>IF('1043Bf Données de base trav.'!A108="","",'1043Bf Données de base trav.'!A108)</f>
        <v/>
      </c>
      <c r="B112" s="122" t="str">
        <f>IF('1043Bf Données de base trav.'!B108="","",'1043Bf Données de base trav.'!B108)</f>
        <v/>
      </c>
      <c r="C112" s="118" t="str">
        <f>IF('1043Bf Données de base trav.'!C108="","",'1043Bf Données de base trav.'!C108)</f>
        <v/>
      </c>
      <c r="D112" s="304" t="str">
        <f>IF(ISERROR('1043Bf Données de base trav.'!AJ108),"",'1043Bf Données de base trav.'!AJ108)</f>
        <v/>
      </c>
      <c r="E112" s="305" t="str">
        <f>IF('1043Bf Données de base trav.'!N108="","",'1043Bf Données de base trav.'!N108)</f>
        <v/>
      </c>
      <c r="F112" s="306" t="str">
        <f>IF('1043Bf Données de base trav.'!O108="","",'1043Bf Données de base trav.'!O108)</f>
        <v/>
      </c>
      <c r="G112" s="307" t="str">
        <f>IF('1043Bf Données de base trav.'!P108="","",'1043Bf Données de base trav.'!P108)</f>
        <v/>
      </c>
      <c r="H112" s="308" t="str">
        <f>IF('1043Bf Données de base trav.'!Q108="","",'1043Bf Données de base trav.'!Q108)</f>
        <v/>
      </c>
      <c r="I112" s="309" t="str">
        <f>IF('1043Bf Données de base trav.'!R108="","",'1043Bf Données de base trav.'!R108)</f>
        <v/>
      </c>
      <c r="J112" s="310" t="str">
        <f t="shared" ref="J112:J175" si="63">W112</f>
        <v/>
      </c>
      <c r="K112" s="311" t="str">
        <f>IF('1043Bf Données de base trav.'!S108="","",'1043Bf Données de base trav.'!S108)</f>
        <v/>
      </c>
      <c r="L112" s="312" t="str">
        <f t="shared" ref="L112:L175" si="64">X112</f>
        <v/>
      </c>
      <c r="M112" s="313" t="str">
        <f t="shared" ref="M112:M175" si="65">AD112</f>
        <v/>
      </c>
      <c r="N112" s="314" t="str">
        <f t="shared" ref="N112:N175" si="66">AE112</f>
        <v/>
      </c>
      <c r="O112" s="315" t="str">
        <f t="shared" ref="O112:O175" si="67">AG112</f>
        <v/>
      </c>
      <c r="P112" s="316" t="str">
        <f t="shared" ref="P112:P175" si="68">AF112</f>
        <v/>
      </c>
      <c r="Q112" s="312" t="str">
        <f t="shared" ref="Q112:Q175" si="69">AI112</f>
        <v/>
      </c>
      <c r="R112" s="306" t="str">
        <f>IF(Q112="","",MAX((M112-AH112)*'1043Af Demande'!$B$31,0))</f>
        <v/>
      </c>
      <c r="S112" s="317" t="str">
        <f t="shared" ref="S112:S175" si="70">IF(Q112="","",Q112+R112)</f>
        <v/>
      </c>
      <c r="T112" s="107"/>
      <c r="U112" s="108" t="str">
        <f t="shared" ref="U112:U175" si="71">IF($A112="","",D112)</f>
        <v/>
      </c>
      <c r="V112" s="109" t="str">
        <f>'1043Bf Données de base trav.'!M108</f>
        <v/>
      </c>
      <c r="W112" s="110" t="str">
        <f>IF(A112="","",'1043Bf Données de base trav.'!Q108-'1043Bf Données de base trav.'!R108)</f>
        <v/>
      </c>
      <c r="X112" s="110" t="str">
        <f>IF(OR($C112="",E112="",F112="",G112="",K112="",'1043Cf CA saisonniers'!$D$25&lt;&gt;"Droit accordé"),"",E112-(F112+G112+W112+K112))</f>
        <v/>
      </c>
      <c r="Y112" s="111" t="str">
        <f t="shared" ref="Y112:Y175" si="72">IF(X112="","",MAX(X112,0))</f>
        <v/>
      </c>
      <c r="Z112" s="111" t="str">
        <f t="shared" ref="Z112:Z175" si="73">IF(L112="","",Z$8)</f>
        <v/>
      </c>
      <c r="AA112" s="111" t="str">
        <f t="shared" ref="AA112:AA175" si="74">IF(L112="","",L112*AA$8)</f>
        <v/>
      </c>
      <c r="AB112" s="112" t="str">
        <f t="shared" ref="AB112:AB175" si="75">IF(Z112="","",AB$8)</f>
        <v/>
      </c>
      <c r="AC112" s="112" t="str">
        <f t="shared" ref="AC112:AC175" si="76">L112</f>
        <v/>
      </c>
      <c r="AD112" s="112" t="str">
        <f t="shared" ref="AD112:AD175" si="77">IF(OR($C112="",L112="",D112=""),"",MAX(ROUND(L112*D112*2,1)/2,0))</f>
        <v/>
      </c>
      <c r="AE112" s="112" t="str">
        <f t="shared" ref="AE112:AE175" si="78">IF(OR($C112="",M112=""),"",ROUND(M112*8/5,1)/2)</f>
        <v/>
      </c>
      <c r="AF112" s="112" t="str">
        <f t="shared" ref="AF112:AF175" si="79">IF(OR($A112="",D112="",M112=""),"",V112/5*AI$4*D112*0.8)</f>
        <v/>
      </c>
      <c r="AG112" s="112" t="str">
        <f>IF(OR($C112="",L112="",M112=""),"",MAX(N112+'1043Bf Données de base trav.'!T108-M112,0))</f>
        <v/>
      </c>
      <c r="AH112" s="112">
        <f>'1043Bf Données de base trav.'!T108</f>
        <v>0</v>
      </c>
      <c r="AI112" s="112" t="str">
        <f t="shared" ref="AI112:AI175" si="80">IF(OR($A112="",M112=""),"",MAX(N112-P112-AG112,0))</f>
        <v/>
      </c>
      <c r="AJ112" s="113">
        <f t="shared" ref="AJ112:AJ175" si="81">IF(E112="",0,1)</f>
        <v>0</v>
      </c>
      <c r="AK112" s="114">
        <f t="shared" si="54"/>
        <v>0</v>
      </c>
      <c r="AL112" s="112">
        <f t="shared" ref="AL112:AL175" si="82">IF(E112="",0,E112)</f>
        <v>0</v>
      </c>
      <c r="AM112" s="112">
        <f>IF(E112="",0,'1043Bf Données de base trav.'!P108)</f>
        <v>0</v>
      </c>
      <c r="AN112" s="115">
        <f>IF('1043Bf Données de base trav.'!Y108&gt;0,AD112,0)</f>
        <v>0</v>
      </c>
      <c r="AO112" s="116">
        <f>IF('1043Bf Données de base trav.'!Y108&gt;0,'1043Bf Données de base trav.'!T108,0)</f>
        <v>0</v>
      </c>
      <c r="AP112" s="112" t="str">
        <f t="shared" ref="AP112:AP175" si="83">E112</f>
        <v/>
      </c>
      <c r="AQ112" s="112">
        <f>'1043Bf Données de base trav.'!P108</f>
        <v>0</v>
      </c>
      <c r="AR112" s="112">
        <f t="shared" ref="AR112:AR175" si="84">IF(AN112="",0,MAX(AN112-AO112,0))</f>
        <v>0</v>
      </c>
    </row>
    <row r="113" spans="1:44" s="39" customFormat="1" ht="16.95" customHeight="1">
      <c r="A113" s="121" t="str">
        <f>IF('1043Bf Données de base trav.'!A109="","",'1043Bf Données de base trav.'!A109)</f>
        <v/>
      </c>
      <c r="B113" s="122" t="str">
        <f>IF('1043Bf Données de base trav.'!B109="","",'1043Bf Données de base trav.'!B109)</f>
        <v/>
      </c>
      <c r="C113" s="118" t="str">
        <f>IF('1043Bf Données de base trav.'!C109="","",'1043Bf Données de base trav.'!C109)</f>
        <v/>
      </c>
      <c r="D113" s="304" t="str">
        <f>IF(ISERROR('1043Bf Données de base trav.'!AJ109),"",'1043Bf Données de base trav.'!AJ109)</f>
        <v/>
      </c>
      <c r="E113" s="305" t="str">
        <f>IF('1043Bf Données de base trav.'!N109="","",'1043Bf Données de base trav.'!N109)</f>
        <v/>
      </c>
      <c r="F113" s="306" t="str">
        <f>IF('1043Bf Données de base trav.'!O109="","",'1043Bf Données de base trav.'!O109)</f>
        <v/>
      </c>
      <c r="G113" s="307" t="str">
        <f>IF('1043Bf Données de base trav.'!P109="","",'1043Bf Données de base trav.'!P109)</f>
        <v/>
      </c>
      <c r="H113" s="308" t="str">
        <f>IF('1043Bf Données de base trav.'!Q109="","",'1043Bf Données de base trav.'!Q109)</f>
        <v/>
      </c>
      <c r="I113" s="309" t="str">
        <f>IF('1043Bf Données de base trav.'!R109="","",'1043Bf Données de base trav.'!R109)</f>
        <v/>
      </c>
      <c r="J113" s="310" t="str">
        <f t="shared" si="63"/>
        <v/>
      </c>
      <c r="K113" s="311" t="str">
        <f>IF('1043Bf Données de base trav.'!S109="","",'1043Bf Données de base trav.'!S109)</f>
        <v/>
      </c>
      <c r="L113" s="312" t="str">
        <f t="shared" si="64"/>
        <v/>
      </c>
      <c r="M113" s="313" t="str">
        <f t="shared" si="65"/>
        <v/>
      </c>
      <c r="N113" s="314" t="str">
        <f t="shared" si="66"/>
        <v/>
      </c>
      <c r="O113" s="315" t="str">
        <f t="shared" si="67"/>
        <v/>
      </c>
      <c r="P113" s="316" t="str">
        <f t="shared" si="68"/>
        <v/>
      </c>
      <c r="Q113" s="312" t="str">
        <f t="shared" si="69"/>
        <v/>
      </c>
      <c r="R113" s="306" t="str">
        <f>IF(Q113="","",MAX((M113-AH113)*'1043Af Demande'!$B$31,0))</f>
        <v/>
      </c>
      <c r="S113" s="317" t="str">
        <f t="shared" si="70"/>
        <v/>
      </c>
      <c r="T113" s="107"/>
      <c r="U113" s="108" t="str">
        <f t="shared" si="71"/>
        <v/>
      </c>
      <c r="V113" s="109" t="str">
        <f>'1043Bf Données de base trav.'!M109</f>
        <v/>
      </c>
      <c r="W113" s="110" t="str">
        <f>IF(A113="","",'1043Bf Données de base trav.'!Q109-'1043Bf Données de base trav.'!R109)</f>
        <v/>
      </c>
      <c r="X113" s="110" t="str">
        <f>IF(OR($C113="",E113="",F113="",G113="",K113="",'1043Cf CA saisonniers'!$D$25&lt;&gt;"Droit accordé"),"",E113-(F113+G113+W113+K113))</f>
        <v/>
      </c>
      <c r="Y113" s="111" t="str">
        <f t="shared" si="72"/>
        <v/>
      </c>
      <c r="Z113" s="111" t="str">
        <f t="shared" si="73"/>
        <v/>
      </c>
      <c r="AA113" s="111" t="str">
        <f t="shared" si="74"/>
        <v/>
      </c>
      <c r="AB113" s="112" t="str">
        <f t="shared" si="75"/>
        <v/>
      </c>
      <c r="AC113" s="112" t="str">
        <f t="shared" si="76"/>
        <v/>
      </c>
      <c r="AD113" s="112" t="str">
        <f t="shared" si="77"/>
        <v/>
      </c>
      <c r="AE113" s="112" t="str">
        <f t="shared" si="78"/>
        <v/>
      </c>
      <c r="AF113" s="112" t="str">
        <f t="shared" si="79"/>
        <v/>
      </c>
      <c r="AG113" s="112" t="str">
        <f>IF(OR($C113="",L113="",M113=""),"",MAX(N113+'1043Bf Données de base trav.'!T109-M113,0))</f>
        <v/>
      </c>
      <c r="AH113" s="112">
        <f>'1043Bf Données de base trav.'!T109</f>
        <v>0</v>
      </c>
      <c r="AI113" s="112" t="str">
        <f t="shared" si="80"/>
        <v/>
      </c>
      <c r="AJ113" s="113">
        <f t="shared" si="81"/>
        <v>0</v>
      </c>
      <c r="AK113" s="114">
        <f t="shared" si="54"/>
        <v>0</v>
      </c>
      <c r="AL113" s="112">
        <f t="shared" si="82"/>
        <v>0</v>
      </c>
      <c r="AM113" s="112">
        <f>IF(E113="",0,'1043Bf Données de base trav.'!P109)</f>
        <v>0</v>
      </c>
      <c r="AN113" s="115">
        <f>IF('1043Bf Données de base trav.'!Y109&gt;0,AD113,0)</f>
        <v>0</v>
      </c>
      <c r="AO113" s="116">
        <f>IF('1043Bf Données de base trav.'!Y109&gt;0,'1043Bf Données de base trav.'!T109,0)</f>
        <v>0</v>
      </c>
      <c r="AP113" s="112" t="str">
        <f t="shared" si="83"/>
        <v/>
      </c>
      <c r="AQ113" s="112">
        <f>'1043Bf Données de base trav.'!P109</f>
        <v>0</v>
      </c>
      <c r="AR113" s="112">
        <f t="shared" si="84"/>
        <v>0</v>
      </c>
    </row>
    <row r="114" spans="1:44" s="39" customFormat="1" ht="16.95" customHeight="1">
      <c r="A114" s="121" t="str">
        <f>IF('1043Bf Données de base trav.'!A110="","",'1043Bf Données de base trav.'!A110)</f>
        <v/>
      </c>
      <c r="B114" s="122" t="str">
        <f>IF('1043Bf Données de base trav.'!B110="","",'1043Bf Données de base trav.'!B110)</f>
        <v/>
      </c>
      <c r="C114" s="118" t="str">
        <f>IF('1043Bf Données de base trav.'!C110="","",'1043Bf Données de base trav.'!C110)</f>
        <v/>
      </c>
      <c r="D114" s="304" t="str">
        <f>IF(ISERROR('1043Bf Données de base trav.'!AJ110),"",'1043Bf Données de base trav.'!AJ110)</f>
        <v/>
      </c>
      <c r="E114" s="305" t="str">
        <f>IF('1043Bf Données de base trav.'!N110="","",'1043Bf Données de base trav.'!N110)</f>
        <v/>
      </c>
      <c r="F114" s="306" t="str">
        <f>IF('1043Bf Données de base trav.'!O110="","",'1043Bf Données de base trav.'!O110)</f>
        <v/>
      </c>
      <c r="G114" s="307" t="str">
        <f>IF('1043Bf Données de base trav.'!P110="","",'1043Bf Données de base trav.'!P110)</f>
        <v/>
      </c>
      <c r="H114" s="308" t="str">
        <f>IF('1043Bf Données de base trav.'!Q110="","",'1043Bf Données de base trav.'!Q110)</f>
        <v/>
      </c>
      <c r="I114" s="309" t="str">
        <f>IF('1043Bf Données de base trav.'!R110="","",'1043Bf Données de base trav.'!R110)</f>
        <v/>
      </c>
      <c r="J114" s="310" t="str">
        <f t="shared" si="63"/>
        <v/>
      </c>
      <c r="K114" s="311" t="str">
        <f>IF('1043Bf Données de base trav.'!S110="","",'1043Bf Données de base trav.'!S110)</f>
        <v/>
      </c>
      <c r="L114" s="312" t="str">
        <f t="shared" si="64"/>
        <v/>
      </c>
      <c r="M114" s="313" t="str">
        <f t="shared" si="65"/>
        <v/>
      </c>
      <c r="N114" s="314" t="str">
        <f t="shared" si="66"/>
        <v/>
      </c>
      <c r="O114" s="315" t="str">
        <f t="shared" si="67"/>
        <v/>
      </c>
      <c r="P114" s="316" t="str">
        <f t="shared" si="68"/>
        <v/>
      </c>
      <c r="Q114" s="312" t="str">
        <f t="shared" si="69"/>
        <v/>
      </c>
      <c r="R114" s="306" t="str">
        <f>IF(Q114="","",MAX((M114-AH114)*'1043Af Demande'!$B$31,0))</f>
        <v/>
      </c>
      <c r="S114" s="317" t="str">
        <f t="shared" si="70"/>
        <v/>
      </c>
      <c r="T114" s="107"/>
      <c r="U114" s="108" t="str">
        <f t="shared" si="71"/>
        <v/>
      </c>
      <c r="V114" s="109" t="str">
        <f>'1043Bf Données de base trav.'!M110</f>
        <v/>
      </c>
      <c r="W114" s="110" t="str">
        <f>IF(A114="","",'1043Bf Données de base trav.'!Q110-'1043Bf Données de base trav.'!R110)</f>
        <v/>
      </c>
      <c r="X114" s="110" t="str">
        <f>IF(OR($C114="",E114="",F114="",G114="",K114="",'1043Cf CA saisonniers'!$D$25&lt;&gt;"Droit accordé"),"",E114-(F114+G114+W114+K114))</f>
        <v/>
      </c>
      <c r="Y114" s="111" t="str">
        <f t="shared" si="72"/>
        <v/>
      </c>
      <c r="Z114" s="111" t="str">
        <f t="shared" si="73"/>
        <v/>
      </c>
      <c r="AA114" s="111" t="str">
        <f t="shared" si="74"/>
        <v/>
      </c>
      <c r="AB114" s="112" t="str">
        <f t="shared" si="75"/>
        <v/>
      </c>
      <c r="AC114" s="112" t="str">
        <f t="shared" si="76"/>
        <v/>
      </c>
      <c r="AD114" s="112" t="str">
        <f t="shared" si="77"/>
        <v/>
      </c>
      <c r="AE114" s="112" t="str">
        <f t="shared" si="78"/>
        <v/>
      </c>
      <c r="AF114" s="112" t="str">
        <f t="shared" si="79"/>
        <v/>
      </c>
      <c r="AG114" s="112" t="str">
        <f>IF(OR($C114="",L114="",M114=""),"",MAX(N114+'1043Bf Données de base trav.'!T110-M114,0))</f>
        <v/>
      </c>
      <c r="AH114" s="112">
        <f>'1043Bf Données de base trav.'!T110</f>
        <v>0</v>
      </c>
      <c r="AI114" s="112" t="str">
        <f t="shared" si="80"/>
        <v/>
      </c>
      <c r="AJ114" s="113">
        <f t="shared" si="81"/>
        <v>0</v>
      </c>
      <c r="AK114" s="114">
        <f t="shared" si="54"/>
        <v>0</v>
      </c>
      <c r="AL114" s="112">
        <f t="shared" si="82"/>
        <v>0</v>
      </c>
      <c r="AM114" s="112">
        <f>IF(E114="",0,'1043Bf Données de base trav.'!P110)</f>
        <v>0</v>
      </c>
      <c r="AN114" s="115">
        <f>IF('1043Bf Données de base trav.'!Y110&gt;0,AD114,0)</f>
        <v>0</v>
      </c>
      <c r="AO114" s="116">
        <f>IF('1043Bf Données de base trav.'!Y110&gt;0,'1043Bf Données de base trav.'!T110,0)</f>
        <v>0</v>
      </c>
      <c r="AP114" s="112" t="str">
        <f t="shared" si="83"/>
        <v/>
      </c>
      <c r="AQ114" s="112">
        <f>'1043Bf Données de base trav.'!P110</f>
        <v>0</v>
      </c>
      <c r="AR114" s="112">
        <f t="shared" si="84"/>
        <v>0</v>
      </c>
    </row>
    <row r="115" spans="1:44" s="39" customFormat="1" ht="16.95" customHeight="1">
      <c r="A115" s="121" t="str">
        <f>IF('1043Bf Données de base trav.'!A111="","",'1043Bf Données de base trav.'!A111)</f>
        <v/>
      </c>
      <c r="B115" s="122" t="str">
        <f>IF('1043Bf Données de base trav.'!B111="","",'1043Bf Données de base trav.'!B111)</f>
        <v/>
      </c>
      <c r="C115" s="118" t="str">
        <f>IF('1043Bf Données de base trav.'!C111="","",'1043Bf Données de base trav.'!C111)</f>
        <v/>
      </c>
      <c r="D115" s="304" t="str">
        <f>IF(ISERROR('1043Bf Données de base trav.'!AJ111),"",'1043Bf Données de base trav.'!AJ111)</f>
        <v/>
      </c>
      <c r="E115" s="305" t="str">
        <f>IF('1043Bf Données de base trav.'!N111="","",'1043Bf Données de base trav.'!N111)</f>
        <v/>
      </c>
      <c r="F115" s="306" t="str">
        <f>IF('1043Bf Données de base trav.'!O111="","",'1043Bf Données de base trav.'!O111)</f>
        <v/>
      </c>
      <c r="G115" s="307" t="str">
        <f>IF('1043Bf Données de base trav.'!P111="","",'1043Bf Données de base trav.'!P111)</f>
        <v/>
      </c>
      <c r="H115" s="308" t="str">
        <f>IF('1043Bf Données de base trav.'!Q111="","",'1043Bf Données de base trav.'!Q111)</f>
        <v/>
      </c>
      <c r="I115" s="309" t="str">
        <f>IF('1043Bf Données de base trav.'!R111="","",'1043Bf Données de base trav.'!R111)</f>
        <v/>
      </c>
      <c r="J115" s="310" t="str">
        <f t="shared" si="63"/>
        <v/>
      </c>
      <c r="K115" s="311" t="str">
        <f>IF('1043Bf Données de base trav.'!S111="","",'1043Bf Données de base trav.'!S111)</f>
        <v/>
      </c>
      <c r="L115" s="312" t="str">
        <f t="shared" si="64"/>
        <v/>
      </c>
      <c r="M115" s="313" t="str">
        <f t="shared" si="65"/>
        <v/>
      </c>
      <c r="N115" s="314" t="str">
        <f t="shared" si="66"/>
        <v/>
      </c>
      <c r="O115" s="315" t="str">
        <f t="shared" si="67"/>
        <v/>
      </c>
      <c r="P115" s="316" t="str">
        <f t="shared" si="68"/>
        <v/>
      </c>
      <c r="Q115" s="312" t="str">
        <f t="shared" si="69"/>
        <v/>
      </c>
      <c r="R115" s="306" t="str">
        <f>IF(Q115="","",MAX((M115-AH115)*'1043Af Demande'!$B$31,0))</f>
        <v/>
      </c>
      <c r="S115" s="317" t="str">
        <f t="shared" si="70"/>
        <v/>
      </c>
      <c r="T115" s="107"/>
      <c r="U115" s="108" t="str">
        <f t="shared" si="71"/>
        <v/>
      </c>
      <c r="V115" s="109" t="str">
        <f>'1043Bf Données de base trav.'!M111</f>
        <v/>
      </c>
      <c r="W115" s="110" t="str">
        <f>IF(A115="","",'1043Bf Données de base trav.'!Q111-'1043Bf Données de base trav.'!R111)</f>
        <v/>
      </c>
      <c r="X115" s="110" t="str">
        <f>IF(OR($C115="",E115="",F115="",G115="",K115="",'1043Cf CA saisonniers'!$D$25&lt;&gt;"Droit accordé"),"",E115-(F115+G115+W115+K115))</f>
        <v/>
      </c>
      <c r="Y115" s="111" t="str">
        <f t="shared" si="72"/>
        <v/>
      </c>
      <c r="Z115" s="111" t="str">
        <f t="shared" si="73"/>
        <v/>
      </c>
      <c r="AA115" s="111" t="str">
        <f t="shared" si="74"/>
        <v/>
      </c>
      <c r="AB115" s="112" t="str">
        <f t="shared" si="75"/>
        <v/>
      </c>
      <c r="AC115" s="112" t="str">
        <f t="shared" si="76"/>
        <v/>
      </c>
      <c r="AD115" s="112" t="str">
        <f t="shared" si="77"/>
        <v/>
      </c>
      <c r="AE115" s="112" t="str">
        <f t="shared" si="78"/>
        <v/>
      </c>
      <c r="AF115" s="112" t="str">
        <f t="shared" si="79"/>
        <v/>
      </c>
      <c r="AG115" s="112" t="str">
        <f>IF(OR($C115="",L115="",M115=""),"",MAX(N115+'1043Bf Données de base trav.'!T111-M115,0))</f>
        <v/>
      </c>
      <c r="AH115" s="112">
        <f>'1043Bf Données de base trav.'!T111</f>
        <v>0</v>
      </c>
      <c r="AI115" s="112" t="str">
        <f t="shared" si="80"/>
        <v/>
      </c>
      <c r="AJ115" s="113">
        <f t="shared" si="81"/>
        <v>0</v>
      </c>
      <c r="AK115" s="114">
        <f t="shared" si="54"/>
        <v>0</v>
      </c>
      <c r="AL115" s="112">
        <f t="shared" si="82"/>
        <v>0</v>
      </c>
      <c r="AM115" s="112">
        <f>IF(E115="",0,'1043Bf Données de base trav.'!P111)</f>
        <v>0</v>
      </c>
      <c r="AN115" s="115">
        <f>IF('1043Bf Données de base trav.'!Y111&gt;0,AD115,0)</f>
        <v>0</v>
      </c>
      <c r="AO115" s="116">
        <f>IF('1043Bf Données de base trav.'!Y111&gt;0,'1043Bf Données de base trav.'!T111,0)</f>
        <v>0</v>
      </c>
      <c r="AP115" s="112" t="str">
        <f t="shared" si="83"/>
        <v/>
      </c>
      <c r="AQ115" s="112">
        <f>'1043Bf Données de base trav.'!P111</f>
        <v>0</v>
      </c>
      <c r="AR115" s="112">
        <f t="shared" si="84"/>
        <v>0</v>
      </c>
    </row>
    <row r="116" spans="1:44" s="39" customFormat="1" ht="16.95" customHeight="1">
      <c r="A116" s="121" t="str">
        <f>IF('1043Bf Données de base trav.'!A112="","",'1043Bf Données de base trav.'!A112)</f>
        <v/>
      </c>
      <c r="B116" s="122" t="str">
        <f>IF('1043Bf Données de base trav.'!B112="","",'1043Bf Données de base trav.'!B112)</f>
        <v/>
      </c>
      <c r="C116" s="118" t="str">
        <f>IF('1043Bf Données de base trav.'!C112="","",'1043Bf Données de base trav.'!C112)</f>
        <v/>
      </c>
      <c r="D116" s="304" t="str">
        <f>IF(ISERROR('1043Bf Données de base trav.'!AJ112),"",'1043Bf Données de base trav.'!AJ112)</f>
        <v/>
      </c>
      <c r="E116" s="305" t="str">
        <f>IF('1043Bf Données de base trav.'!N112="","",'1043Bf Données de base trav.'!N112)</f>
        <v/>
      </c>
      <c r="F116" s="306" t="str">
        <f>IF('1043Bf Données de base trav.'!O112="","",'1043Bf Données de base trav.'!O112)</f>
        <v/>
      </c>
      <c r="G116" s="307" t="str">
        <f>IF('1043Bf Données de base trav.'!P112="","",'1043Bf Données de base trav.'!P112)</f>
        <v/>
      </c>
      <c r="H116" s="308" t="str">
        <f>IF('1043Bf Données de base trav.'!Q112="","",'1043Bf Données de base trav.'!Q112)</f>
        <v/>
      </c>
      <c r="I116" s="309" t="str">
        <f>IF('1043Bf Données de base trav.'!R112="","",'1043Bf Données de base trav.'!R112)</f>
        <v/>
      </c>
      <c r="J116" s="310" t="str">
        <f t="shared" si="63"/>
        <v/>
      </c>
      <c r="K116" s="311" t="str">
        <f>IF('1043Bf Données de base trav.'!S112="","",'1043Bf Données de base trav.'!S112)</f>
        <v/>
      </c>
      <c r="L116" s="312" t="str">
        <f t="shared" si="64"/>
        <v/>
      </c>
      <c r="M116" s="313" t="str">
        <f t="shared" si="65"/>
        <v/>
      </c>
      <c r="N116" s="314" t="str">
        <f t="shared" si="66"/>
        <v/>
      </c>
      <c r="O116" s="315" t="str">
        <f t="shared" si="67"/>
        <v/>
      </c>
      <c r="P116" s="316" t="str">
        <f t="shared" si="68"/>
        <v/>
      </c>
      <c r="Q116" s="312" t="str">
        <f t="shared" si="69"/>
        <v/>
      </c>
      <c r="R116" s="306" t="str">
        <f>IF(Q116="","",MAX((M116-AH116)*'1043Af Demande'!$B$31,0))</f>
        <v/>
      </c>
      <c r="S116" s="317" t="str">
        <f t="shared" si="70"/>
        <v/>
      </c>
      <c r="T116" s="107"/>
      <c r="U116" s="108" t="str">
        <f t="shared" si="71"/>
        <v/>
      </c>
      <c r="V116" s="109" t="str">
        <f>'1043Bf Données de base trav.'!M112</f>
        <v/>
      </c>
      <c r="W116" s="110" t="str">
        <f>IF(A116="","",'1043Bf Données de base trav.'!Q112-'1043Bf Données de base trav.'!R112)</f>
        <v/>
      </c>
      <c r="X116" s="110" t="str">
        <f>IF(OR($C116="",E116="",F116="",G116="",K116="",'1043Cf CA saisonniers'!$D$25&lt;&gt;"Droit accordé"),"",E116-(F116+G116+W116+K116))</f>
        <v/>
      </c>
      <c r="Y116" s="111" t="str">
        <f t="shared" si="72"/>
        <v/>
      </c>
      <c r="Z116" s="111" t="str">
        <f t="shared" si="73"/>
        <v/>
      </c>
      <c r="AA116" s="111" t="str">
        <f t="shared" si="74"/>
        <v/>
      </c>
      <c r="AB116" s="112" t="str">
        <f t="shared" si="75"/>
        <v/>
      </c>
      <c r="AC116" s="112" t="str">
        <f t="shared" si="76"/>
        <v/>
      </c>
      <c r="AD116" s="112" t="str">
        <f t="shared" si="77"/>
        <v/>
      </c>
      <c r="AE116" s="112" t="str">
        <f t="shared" si="78"/>
        <v/>
      </c>
      <c r="AF116" s="112" t="str">
        <f t="shared" si="79"/>
        <v/>
      </c>
      <c r="AG116" s="112" t="str">
        <f>IF(OR($C116="",L116="",M116=""),"",MAX(N116+'1043Bf Données de base trav.'!T112-M116,0))</f>
        <v/>
      </c>
      <c r="AH116" s="112">
        <f>'1043Bf Données de base trav.'!T112</f>
        <v>0</v>
      </c>
      <c r="AI116" s="112" t="str">
        <f t="shared" si="80"/>
        <v/>
      </c>
      <c r="AJ116" s="113">
        <f t="shared" si="81"/>
        <v>0</v>
      </c>
      <c r="AK116" s="114">
        <f t="shared" si="54"/>
        <v>0</v>
      </c>
      <c r="AL116" s="112">
        <f t="shared" si="82"/>
        <v>0</v>
      </c>
      <c r="AM116" s="112">
        <f>IF(E116="",0,'1043Bf Données de base trav.'!P112)</f>
        <v>0</v>
      </c>
      <c r="AN116" s="115">
        <f>IF('1043Bf Données de base trav.'!Y112&gt;0,AD116,0)</f>
        <v>0</v>
      </c>
      <c r="AO116" s="116">
        <f>IF('1043Bf Données de base trav.'!Y112&gt;0,'1043Bf Données de base trav.'!T112,0)</f>
        <v>0</v>
      </c>
      <c r="AP116" s="112" t="str">
        <f t="shared" si="83"/>
        <v/>
      </c>
      <c r="AQ116" s="112">
        <f>'1043Bf Données de base trav.'!P112</f>
        <v>0</v>
      </c>
      <c r="AR116" s="112">
        <f t="shared" si="84"/>
        <v>0</v>
      </c>
    </row>
    <row r="117" spans="1:44" s="39" customFormat="1" ht="16.95" customHeight="1">
      <c r="A117" s="121" t="str">
        <f>IF('1043Bf Données de base trav.'!A113="","",'1043Bf Données de base trav.'!A113)</f>
        <v/>
      </c>
      <c r="B117" s="122" t="str">
        <f>IF('1043Bf Données de base trav.'!B113="","",'1043Bf Données de base trav.'!B113)</f>
        <v/>
      </c>
      <c r="C117" s="118" t="str">
        <f>IF('1043Bf Données de base trav.'!C113="","",'1043Bf Données de base trav.'!C113)</f>
        <v/>
      </c>
      <c r="D117" s="304" t="str">
        <f>IF(ISERROR('1043Bf Données de base trav.'!AJ113),"",'1043Bf Données de base trav.'!AJ113)</f>
        <v/>
      </c>
      <c r="E117" s="305" t="str">
        <f>IF('1043Bf Données de base trav.'!N113="","",'1043Bf Données de base trav.'!N113)</f>
        <v/>
      </c>
      <c r="F117" s="306" t="str">
        <f>IF('1043Bf Données de base trav.'!O113="","",'1043Bf Données de base trav.'!O113)</f>
        <v/>
      </c>
      <c r="G117" s="307" t="str">
        <f>IF('1043Bf Données de base trav.'!P113="","",'1043Bf Données de base trav.'!P113)</f>
        <v/>
      </c>
      <c r="H117" s="308" t="str">
        <f>IF('1043Bf Données de base trav.'!Q113="","",'1043Bf Données de base trav.'!Q113)</f>
        <v/>
      </c>
      <c r="I117" s="309" t="str">
        <f>IF('1043Bf Données de base trav.'!R113="","",'1043Bf Données de base trav.'!R113)</f>
        <v/>
      </c>
      <c r="J117" s="310" t="str">
        <f t="shared" si="63"/>
        <v/>
      </c>
      <c r="K117" s="311" t="str">
        <f>IF('1043Bf Données de base trav.'!S113="","",'1043Bf Données de base trav.'!S113)</f>
        <v/>
      </c>
      <c r="L117" s="312" t="str">
        <f t="shared" si="64"/>
        <v/>
      </c>
      <c r="M117" s="313" t="str">
        <f t="shared" si="65"/>
        <v/>
      </c>
      <c r="N117" s="314" t="str">
        <f t="shared" si="66"/>
        <v/>
      </c>
      <c r="O117" s="315" t="str">
        <f t="shared" si="67"/>
        <v/>
      </c>
      <c r="P117" s="316" t="str">
        <f t="shared" si="68"/>
        <v/>
      </c>
      <c r="Q117" s="312" t="str">
        <f t="shared" si="69"/>
        <v/>
      </c>
      <c r="R117" s="306" t="str">
        <f>IF(Q117="","",MAX((M117-AH117)*'1043Af Demande'!$B$31,0))</f>
        <v/>
      </c>
      <c r="S117" s="317" t="str">
        <f t="shared" si="70"/>
        <v/>
      </c>
      <c r="T117" s="107"/>
      <c r="U117" s="108" t="str">
        <f t="shared" si="71"/>
        <v/>
      </c>
      <c r="V117" s="109" t="str">
        <f>'1043Bf Données de base trav.'!M113</f>
        <v/>
      </c>
      <c r="W117" s="110" t="str">
        <f>IF(A117="","",'1043Bf Données de base trav.'!Q113-'1043Bf Données de base trav.'!R113)</f>
        <v/>
      </c>
      <c r="X117" s="110" t="str">
        <f>IF(OR($C117="",E117="",F117="",G117="",K117="",'1043Cf CA saisonniers'!$D$25&lt;&gt;"Droit accordé"),"",E117-(F117+G117+W117+K117))</f>
        <v/>
      </c>
      <c r="Y117" s="111" t="str">
        <f t="shared" si="72"/>
        <v/>
      </c>
      <c r="Z117" s="111" t="str">
        <f t="shared" si="73"/>
        <v/>
      </c>
      <c r="AA117" s="111" t="str">
        <f t="shared" si="74"/>
        <v/>
      </c>
      <c r="AB117" s="112" t="str">
        <f t="shared" si="75"/>
        <v/>
      </c>
      <c r="AC117" s="112" t="str">
        <f t="shared" si="76"/>
        <v/>
      </c>
      <c r="AD117" s="112" t="str">
        <f t="shared" si="77"/>
        <v/>
      </c>
      <c r="AE117" s="112" t="str">
        <f t="shared" si="78"/>
        <v/>
      </c>
      <c r="AF117" s="112" t="str">
        <f t="shared" si="79"/>
        <v/>
      </c>
      <c r="AG117" s="112" t="str">
        <f>IF(OR($C117="",L117="",M117=""),"",MAX(N117+'1043Bf Données de base trav.'!T113-M117,0))</f>
        <v/>
      </c>
      <c r="AH117" s="112">
        <f>'1043Bf Données de base trav.'!T113</f>
        <v>0</v>
      </c>
      <c r="AI117" s="112" t="str">
        <f t="shared" si="80"/>
        <v/>
      </c>
      <c r="AJ117" s="113">
        <f t="shared" si="81"/>
        <v>0</v>
      </c>
      <c r="AK117" s="114">
        <f t="shared" si="54"/>
        <v>0</v>
      </c>
      <c r="AL117" s="112">
        <f t="shared" si="82"/>
        <v>0</v>
      </c>
      <c r="AM117" s="112">
        <f>IF(E117="",0,'1043Bf Données de base trav.'!P113)</f>
        <v>0</v>
      </c>
      <c r="AN117" s="115">
        <f>IF('1043Bf Données de base trav.'!Y113&gt;0,AD117,0)</f>
        <v>0</v>
      </c>
      <c r="AO117" s="116">
        <f>IF('1043Bf Données de base trav.'!Y113&gt;0,'1043Bf Données de base trav.'!T113,0)</f>
        <v>0</v>
      </c>
      <c r="AP117" s="112" t="str">
        <f t="shared" si="83"/>
        <v/>
      </c>
      <c r="AQ117" s="112">
        <f>'1043Bf Données de base trav.'!P113</f>
        <v>0</v>
      </c>
      <c r="AR117" s="112">
        <f t="shared" si="84"/>
        <v>0</v>
      </c>
    </row>
    <row r="118" spans="1:44" s="39" customFormat="1" ht="16.95" customHeight="1">
      <c r="A118" s="121" t="str">
        <f>IF('1043Bf Données de base trav.'!A114="","",'1043Bf Données de base trav.'!A114)</f>
        <v/>
      </c>
      <c r="B118" s="122" t="str">
        <f>IF('1043Bf Données de base trav.'!B114="","",'1043Bf Données de base trav.'!B114)</f>
        <v/>
      </c>
      <c r="C118" s="118" t="str">
        <f>IF('1043Bf Données de base trav.'!C114="","",'1043Bf Données de base trav.'!C114)</f>
        <v/>
      </c>
      <c r="D118" s="304" t="str">
        <f>IF(ISERROR('1043Bf Données de base trav.'!AJ114),"",'1043Bf Données de base trav.'!AJ114)</f>
        <v/>
      </c>
      <c r="E118" s="305" t="str">
        <f>IF('1043Bf Données de base trav.'!N114="","",'1043Bf Données de base trav.'!N114)</f>
        <v/>
      </c>
      <c r="F118" s="306" t="str">
        <f>IF('1043Bf Données de base trav.'!O114="","",'1043Bf Données de base trav.'!O114)</f>
        <v/>
      </c>
      <c r="G118" s="307" t="str">
        <f>IF('1043Bf Données de base trav.'!P114="","",'1043Bf Données de base trav.'!P114)</f>
        <v/>
      </c>
      <c r="H118" s="308" t="str">
        <f>IF('1043Bf Données de base trav.'!Q114="","",'1043Bf Données de base trav.'!Q114)</f>
        <v/>
      </c>
      <c r="I118" s="309" t="str">
        <f>IF('1043Bf Données de base trav.'!R114="","",'1043Bf Données de base trav.'!R114)</f>
        <v/>
      </c>
      <c r="J118" s="310" t="str">
        <f t="shared" si="63"/>
        <v/>
      </c>
      <c r="K118" s="311" t="str">
        <f>IF('1043Bf Données de base trav.'!S114="","",'1043Bf Données de base trav.'!S114)</f>
        <v/>
      </c>
      <c r="L118" s="312" t="str">
        <f t="shared" si="64"/>
        <v/>
      </c>
      <c r="M118" s="313" t="str">
        <f t="shared" si="65"/>
        <v/>
      </c>
      <c r="N118" s="314" t="str">
        <f t="shared" si="66"/>
        <v/>
      </c>
      <c r="O118" s="315" t="str">
        <f t="shared" si="67"/>
        <v/>
      </c>
      <c r="P118" s="316" t="str">
        <f t="shared" si="68"/>
        <v/>
      </c>
      <c r="Q118" s="312" t="str">
        <f t="shared" si="69"/>
        <v/>
      </c>
      <c r="R118" s="306" t="str">
        <f>IF(Q118="","",MAX((M118-AH118)*'1043Af Demande'!$B$31,0))</f>
        <v/>
      </c>
      <c r="S118" s="317" t="str">
        <f t="shared" si="70"/>
        <v/>
      </c>
      <c r="T118" s="107"/>
      <c r="U118" s="108" t="str">
        <f t="shared" si="71"/>
        <v/>
      </c>
      <c r="V118" s="109" t="str">
        <f>'1043Bf Données de base trav.'!M114</f>
        <v/>
      </c>
      <c r="W118" s="110" t="str">
        <f>IF(A118="","",'1043Bf Données de base trav.'!Q114-'1043Bf Données de base trav.'!R114)</f>
        <v/>
      </c>
      <c r="X118" s="110" t="str">
        <f>IF(OR($C118="",E118="",F118="",G118="",K118="",'1043Cf CA saisonniers'!$D$25&lt;&gt;"Droit accordé"),"",E118-(F118+G118+W118+K118))</f>
        <v/>
      </c>
      <c r="Y118" s="111" t="str">
        <f t="shared" si="72"/>
        <v/>
      </c>
      <c r="Z118" s="111" t="str">
        <f t="shared" si="73"/>
        <v/>
      </c>
      <c r="AA118" s="111" t="str">
        <f t="shared" si="74"/>
        <v/>
      </c>
      <c r="AB118" s="112" t="str">
        <f t="shared" si="75"/>
        <v/>
      </c>
      <c r="AC118" s="112" t="str">
        <f t="shared" si="76"/>
        <v/>
      </c>
      <c r="AD118" s="112" t="str">
        <f t="shared" si="77"/>
        <v/>
      </c>
      <c r="AE118" s="112" t="str">
        <f t="shared" si="78"/>
        <v/>
      </c>
      <c r="AF118" s="112" t="str">
        <f t="shared" si="79"/>
        <v/>
      </c>
      <c r="AG118" s="112" t="str">
        <f>IF(OR($C118="",L118="",M118=""),"",MAX(N118+'1043Bf Données de base trav.'!T114-M118,0))</f>
        <v/>
      </c>
      <c r="AH118" s="112">
        <f>'1043Bf Données de base trav.'!T114</f>
        <v>0</v>
      </c>
      <c r="AI118" s="112" t="str">
        <f t="shared" si="80"/>
        <v/>
      </c>
      <c r="AJ118" s="113">
        <f t="shared" si="81"/>
        <v>0</v>
      </c>
      <c r="AK118" s="114">
        <f t="shared" si="54"/>
        <v>0</v>
      </c>
      <c r="AL118" s="112">
        <f t="shared" si="82"/>
        <v>0</v>
      </c>
      <c r="AM118" s="112">
        <f>IF(E118="",0,'1043Bf Données de base trav.'!P114)</f>
        <v>0</v>
      </c>
      <c r="AN118" s="115">
        <f>IF('1043Bf Données de base trav.'!Y114&gt;0,AD118,0)</f>
        <v>0</v>
      </c>
      <c r="AO118" s="116">
        <f>IF('1043Bf Données de base trav.'!Y114&gt;0,'1043Bf Données de base trav.'!T114,0)</f>
        <v>0</v>
      </c>
      <c r="AP118" s="112" t="str">
        <f t="shared" si="83"/>
        <v/>
      </c>
      <c r="AQ118" s="112">
        <f>'1043Bf Données de base trav.'!P114</f>
        <v>0</v>
      </c>
      <c r="AR118" s="112">
        <f t="shared" si="84"/>
        <v>0</v>
      </c>
    </row>
    <row r="119" spans="1:44" s="39" customFormat="1" ht="16.95" customHeight="1">
      <c r="A119" s="121" t="str">
        <f>IF('1043Bf Données de base trav.'!A115="","",'1043Bf Données de base trav.'!A115)</f>
        <v/>
      </c>
      <c r="B119" s="122" t="str">
        <f>IF('1043Bf Données de base trav.'!B115="","",'1043Bf Données de base trav.'!B115)</f>
        <v/>
      </c>
      <c r="C119" s="118" t="str">
        <f>IF('1043Bf Données de base trav.'!C115="","",'1043Bf Données de base trav.'!C115)</f>
        <v/>
      </c>
      <c r="D119" s="304" t="str">
        <f>IF(ISERROR('1043Bf Données de base trav.'!AJ115),"",'1043Bf Données de base trav.'!AJ115)</f>
        <v/>
      </c>
      <c r="E119" s="305" t="str">
        <f>IF('1043Bf Données de base trav.'!N115="","",'1043Bf Données de base trav.'!N115)</f>
        <v/>
      </c>
      <c r="F119" s="306" t="str">
        <f>IF('1043Bf Données de base trav.'!O115="","",'1043Bf Données de base trav.'!O115)</f>
        <v/>
      </c>
      <c r="G119" s="307" t="str">
        <f>IF('1043Bf Données de base trav.'!P115="","",'1043Bf Données de base trav.'!P115)</f>
        <v/>
      </c>
      <c r="H119" s="308" t="str">
        <f>IF('1043Bf Données de base trav.'!Q115="","",'1043Bf Données de base trav.'!Q115)</f>
        <v/>
      </c>
      <c r="I119" s="309" t="str">
        <f>IF('1043Bf Données de base trav.'!R115="","",'1043Bf Données de base trav.'!R115)</f>
        <v/>
      </c>
      <c r="J119" s="310" t="str">
        <f t="shared" si="63"/>
        <v/>
      </c>
      <c r="K119" s="311" t="str">
        <f>IF('1043Bf Données de base trav.'!S115="","",'1043Bf Données de base trav.'!S115)</f>
        <v/>
      </c>
      <c r="L119" s="312" t="str">
        <f t="shared" si="64"/>
        <v/>
      </c>
      <c r="M119" s="313" t="str">
        <f t="shared" si="65"/>
        <v/>
      </c>
      <c r="N119" s="314" t="str">
        <f t="shared" si="66"/>
        <v/>
      </c>
      <c r="O119" s="315" t="str">
        <f t="shared" si="67"/>
        <v/>
      </c>
      <c r="P119" s="316" t="str">
        <f t="shared" si="68"/>
        <v/>
      </c>
      <c r="Q119" s="312" t="str">
        <f t="shared" si="69"/>
        <v/>
      </c>
      <c r="R119" s="306" t="str">
        <f>IF(Q119="","",MAX((M119-AH119)*'1043Af Demande'!$B$31,0))</f>
        <v/>
      </c>
      <c r="S119" s="317" t="str">
        <f t="shared" si="70"/>
        <v/>
      </c>
      <c r="T119" s="107"/>
      <c r="U119" s="108" t="str">
        <f t="shared" si="71"/>
        <v/>
      </c>
      <c r="V119" s="109" t="str">
        <f>'1043Bf Données de base trav.'!M115</f>
        <v/>
      </c>
      <c r="W119" s="110" t="str">
        <f>IF(A119="","",'1043Bf Données de base trav.'!Q115-'1043Bf Données de base trav.'!R115)</f>
        <v/>
      </c>
      <c r="X119" s="110" t="str">
        <f>IF(OR($C119="",E119="",F119="",G119="",K119="",'1043Cf CA saisonniers'!$D$25&lt;&gt;"Droit accordé"),"",E119-(F119+G119+W119+K119))</f>
        <v/>
      </c>
      <c r="Y119" s="111" t="str">
        <f t="shared" si="72"/>
        <v/>
      </c>
      <c r="Z119" s="111" t="str">
        <f t="shared" si="73"/>
        <v/>
      </c>
      <c r="AA119" s="111" t="str">
        <f t="shared" si="74"/>
        <v/>
      </c>
      <c r="AB119" s="112" t="str">
        <f t="shared" si="75"/>
        <v/>
      </c>
      <c r="AC119" s="112" t="str">
        <f t="shared" si="76"/>
        <v/>
      </c>
      <c r="AD119" s="112" t="str">
        <f t="shared" si="77"/>
        <v/>
      </c>
      <c r="AE119" s="112" t="str">
        <f t="shared" si="78"/>
        <v/>
      </c>
      <c r="AF119" s="112" t="str">
        <f t="shared" si="79"/>
        <v/>
      </c>
      <c r="AG119" s="112" t="str">
        <f>IF(OR($C119="",L119="",M119=""),"",MAX(N119+'1043Bf Données de base trav.'!T115-M119,0))</f>
        <v/>
      </c>
      <c r="AH119" s="112">
        <f>'1043Bf Données de base trav.'!T115</f>
        <v>0</v>
      </c>
      <c r="AI119" s="112" t="str">
        <f t="shared" si="80"/>
        <v/>
      </c>
      <c r="AJ119" s="113">
        <f t="shared" si="81"/>
        <v>0</v>
      </c>
      <c r="AK119" s="114">
        <f t="shared" si="54"/>
        <v>0</v>
      </c>
      <c r="AL119" s="112">
        <f t="shared" si="82"/>
        <v>0</v>
      </c>
      <c r="AM119" s="112">
        <f>IF(E119="",0,'1043Bf Données de base trav.'!P115)</f>
        <v>0</v>
      </c>
      <c r="AN119" s="115">
        <f>IF('1043Bf Données de base trav.'!Y115&gt;0,AD119,0)</f>
        <v>0</v>
      </c>
      <c r="AO119" s="116">
        <f>IF('1043Bf Données de base trav.'!Y115&gt;0,'1043Bf Données de base trav.'!T115,0)</f>
        <v>0</v>
      </c>
      <c r="AP119" s="112" t="str">
        <f t="shared" si="83"/>
        <v/>
      </c>
      <c r="AQ119" s="112">
        <f>'1043Bf Données de base trav.'!P115</f>
        <v>0</v>
      </c>
      <c r="AR119" s="112">
        <f t="shared" si="84"/>
        <v>0</v>
      </c>
    </row>
    <row r="120" spans="1:44" s="39" customFormat="1" ht="16.95" customHeight="1">
      <c r="A120" s="121" t="str">
        <f>IF('1043Bf Données de base trav.'!A116="","",'1043Bf Données de base trav.'!A116)</f>
        <v/>
      </c>
      <c r="B120" s="122" t="str">
        <f>IF('1043Bf Données de base trav.'!B116="","",'1043Bf Données de base trav.'!B116)</f>
        <v/>
      </c>
      <c r="C120" s="118" t="str">
        <f>IF('1043Bf Données de base trav.'!C116="","",'1043Bf Données de base trav.'!C116)</f>
        <v/>
      </c>
      <c r="D120" s="304" t="str">
        <f>IF(ISERROR('1043Bf Données de base trav.'!AJ116),"",'1043Bf Données de base trav.'!AJ116)</f>
        <v/>
      </c>
      <c r="E120" s="305" t="str">
        <f>IF('1043Bf Données de base trav.'!N116="","",'1043Bf Données de base trav.'!N116)</f>
        <v/>
      </c>
      <c r="F120" s="306" t="str">
        <f>IF('1043Bf Données de base trav.'!O116="","",'1043Bf Données de base trav.'!O116)</f>
        <v/>
      </c>
      <c r="G120" s="307" t="str">
        <f>IF('1043Bf Données de base trav.'!P116="","",'1043Bf Données de base trav.'!P116)</f>
        <v/>
      </c>
      <c r="H120" s="308" t="str">
        <f>IF('1043Bf Données de base trav.'!Q116="","",'1043Bf Données de base trav.'!Q116)</f>
        <v/>
      </c>
      <c r="I120" s="309" t="str">
        <f>IF('1043Bf Données de base trav.'!R116="","",'1043Bf Données de base trav.'!R116)</f>
        <v/>
      </c>
      <c r="J120" s="310" t="str">
        <f t="shared" si="63"/>
        <v/>
      </c>
      <c r="K120" s="311" t="str">
        <f>IF('1043Bf Données de base trav.'!S116="","",'1043Bf Données de base trav.'!S116)</f>
        <v/>
      </c>
      <c r="L120" s="312" t="str">
        <f t="shared" si="64"/>
        <v/>
      </c>
      <c r="M120" s="313" t="str">
        <f t="shared" si="65"/>
        <v/>
      </c>
      <c r="N120" s="314" t="str">
        <f t="shared" si="66"/>
        <v/>
      </c>
      <c r="O120" s="315" t="str">
        <f t="shared" si="67"/>
        <v/>
      </c>
      <c r="P120" s="316" t="str">
        <f t="shared" si="68"/>
        <v/>
      </c>
      <c r="Q120" s="312" t="str">
        <f t="shared" si="69"/>
        <v/>
      </c>
      <c r="R120" s="306" t="str">
        <f>IF(Q120="","",MAX((M120-AH120)*'1043Af Demande'!$B$31,0))</f>
        <v/>
      </c>
      <c r="S120" s="317" t="str">
        <f t="shared" si="70"/>
        <v/>
      </c>
      <c r="T120" s="107"/>
      <c r="U120" s="108" t="str">
        <f t="shared" si="71"/>
        <v/>
      </c>
      <c r="V120" s="109" t="str">
        <f>'1043Bf Données de base trav.'!M116</f>
        <v/>
      </c>
      <c r="W120" s="110" t="str">
        <f>IF(A120="","",'1043Bf Données de base trav.'!Q116-'1043Bf Données de base trav.'!R116)</f>
        <v/>
      </c>
      <c r="X120" s="110" t="str">
        <f>IF(OR($C120="",E120="",F120="",G120="",K120="",'1043Cf CA saisonniers'!$D$25&lt;&gt;"Droit accordé"),"",E120-(F120+G120+W120+K120))</f>
        <v/>
      </c>
      <c r="Y120" s="111" t="str">
        <f t="shared" si="72"/>
        <v/>
      </c>
      <c r="Z120" s="111" t="str">
        <f t="shared" si="73"/>
        <v/>
      </c>
      <c r="AA120" s="111" t="str">
        <f t="shared" si="74"/>
        <v/>
      </c>
      <c r="AB120" s="112" t="str">
        <f t="shared" si="75"/>
        <v/>
      </c>
      <c r="AC120" s="112" t="str">
        <f t="shared" si="76"/>
        <v/>
      </c>
      <c r="AD120" s="112" t="str">
        <f t="shared" si="77"/>
        <v/>
      </c>
      <c r="AE120" s="112" t="str">
        <f t="shared" si="78"/>
        <v/>
      </c>
      <c r="AF120" s="112" t="str">
        <f t="shared" si="79"/>
        <v/>
      </c>
      <c r="AG120" s="112" t="str">
        <f>IF(OR($C120="",L120="",M120=""),"",MAX(N120+'1043Bf Données de base trav.'!T116-M120,0))</f>
        <v/>
      </c>
      <c r="AH120" s="112">
        <f>'1043Bf Données de base trav.'!T116</f>
        <v>0</v>
      </c>
      <c r="AI120" s="112" t="str">
        <f t="shared" si="80"/>
        <v/>
      </c>
      <c r="AJ120" s="113">
        <f t="shared" si="81"/>
        <v>0</v>
      </c>
      <c r="AK120" s="114">
        <f t="shared" si="54"/>
        <v>0</v>
      </c>
      <c r="AL120" s="112">
        <f t="shared" si="82"/>
        <v>0</v>
      </c>
      <c r="AM120" s="112">
        <f>IF(E120="",0,'1043Bf Données de base trav.'!P116)</f>
        <v>0</v>
      </c>
      <c r="AN120" s="115">
        <f>IF('1043Bf Données de base trav.'!Y116&gt;0,AD120,0)</f>
        <v>0</v>
      </c>
      <c r="AO120" s="116">
        <f>IF('1043Bf Données de base trav.'!Y116&gt;0,'1043Bf Données de base trav.'!T116,0)</f>
        <v>0</v>
      </c>
      <c r="AP120" s="112" t="str">
        <f t="shared" si="83"/>
        <v/>
      </c>
      <c r="AQ120" s="112">
        <f>'1043Bf Données de base trav.'!P116</f>
        <v>0</v>
      </c>
      <c r="AR120" s="112">
        <f t="shared" si="84"/>
        <v>0</v>
      </c>
    </row>
    <row r="121" spans="1:44" s="39" customFormat="1" ht="16.95" customHeight="1">
      <c r="A121" s="121" t="str">
        <f>IF('1043Bf Données de base trav.'!A117="","",'1043Bf Données de base trav.'!A117)</f>
        <v/>
      </c>
      <c r="B121" s="122" t="str">
        <f>IF('1043Bf Données de base trav.'!B117="","",'1043Bf Données de base trav.'!B117)</f>
        <v/>
      </c>
      <c r="C121" s="118" t="str">
        <f>IF('1043Bf Données de base trav.'!C117="","",'1043Bf Données de base trav.'!C117)</f>
        <v/>
      </c>
      <c r="D121" s="304" t="str">
        <f>IF(ISERROR('1043Bf Données de base trav.'!AJ117),"",'1043Bf Données de base trav.'!AJ117)</f>
        <v/>
      </c>
      <c r="E121" s="305" t="str">
        <f>IF('1043Bf Données de base trav.'!N117="","",'1043Bf Données de base trav.'!N117)</f>
        <v/>
      </c>
      <c r="F121" s="306" t="str">
        <f>IF('1043Bf Données de base trav.'!O117="","",'1043Bf Données de base trav.'!O117)</f>
        <v/>
      </c>
      <c r="G121" s="307" t="str">
        <f>IF('1043Bf Données de base trav.'!P117="","",'1043Bf Données de base trav.'!P117)</f>
        <v/>
      </c>
      <c r="H121" s="308" t="str">
        <f>IF('1043Bf Données de base trav.'!Q117="","",'1043Bf Données de base trav.'!Q117)</f>
        <v/>
      </c>
      <c r="I121" s="309" t="str">
        <f>IF('1043Bf Données de base trav.'!R117="","",'1043Bf Données de base trav.'!R117)</f>
        <v/>
      </c>
      <c r="J121" s="310" t="str">
        <f t="shared" si="63"/>
        <v/>
      </c>
      <c r="K121" s="311" t="str">
        <f>IF('1043Bf Données de base trav.'!S117="","",'1043Bf Données de base trav.'!S117)</f>
        <v/>
      </c>
      <c r="L121" s="312" t="str">
        <f t="shared" si="64"/>
        <v/>
      </c>
      <c r="M121" s="313" t="str">
        <f t="shared" si="65"/>
        <v/>
      </c>
      <c r="N121" s="314" t="str">
        <f t="shared" si="66"/>
        <v/>
      </c>
      <c r="O121" s="315" t="str">
        <f t="shared" si="67"/>
        <v/>
      </c>
      <c r="P121" s="316" t="str">
        <f t="shared" si="68"/>
        <v/>
      </c>
      <c r="Q121" s="312" t="str">
        <f t="shared" si="69"/>
        <v/>
      </c>
      <c r="R121" s="306" t="str">
        <f>IF(Q121="","",MAX((M121-AH121)*'1043Af Demande'!$B$31,0))</f>
        <v/>
      </c>
      <c r="S121" s="317" t="str">
        <f t="shared" si="70"/>
        <v/>
      </c>
      <c r="T121" s="107"/>
      <c r="U121" s="108" t="str">
        <f t="shared" si="71"/>
        <v/>
      </c>
      <c r="V121" s="109" t="str">
        <f>'1043Bf Données de base trav.'!M117</f>
        <v/>
      </c>
      <c r="W121" s="110" t="str">
        <f>IF(A121="","",'1043Bf Données de base trav.'!Q117-'1043Bf Données de base trav.'!R117)</f>
        <v/>
      </c>
      <c r="X121" s="110" t="str">
        <f>IF(OR($C121="",E121="",F121="",G121="",K121="",'1043Cf CA saisonniers'!$D$25&lt;&gt;"Droit accordé"),"",E121-(F121+G121+W121+K121))</f>
        <v/>
      </c>
      <c r="Y121" s="111" t="str">
        <f t="shared" si="72"/>
        <v/>
      </c>
      <c r="Z121" s="111" t="str">
        <f t="shared" si="73"/>
        <v/>
      </c>
      <c r="AA121" s="111" t="str">
        <f t="shared" si="74"/>
        <v/>
      </c>
      <c r="AB121" s="112" t="str">
        <f t="shared" si="75"/>
        <v/>
      </c>
      <c r="AC121" s="112" t="str">
        <f t="shared" si="76"/>
        <v/>
      </c>
      <c r="AD121" s="112" t="str">
        <f t="shared" si="77"/>
        <v/>
      </c>
      <c r="AE121" s="112" t="str">
        <f t="shared" si="78"/>
        <v/>
      </c>
      <c r="AF121" s="112" t="str">
        <f t="shared" si="79"/>
        <v/>
      </c>
      <c r="AG121" s="112" t="str">
        <f>IF(OR($C121="",L121="",M121=""),"",MAX(N121+'1043Bf Données de base trav.'!T117-M121,0))</f>
        <v/>
      </c>
      <c r="AH121" s="112">
        <f>'1043Bf Données de base trav.'!T117</f>
        <v>0</v>
      </c>
      <c r="AI121" s="112" t="str">
        <f t="shared" si="80"/>
        <v/>
      </c>
      <c r="AJ121" s="113">
        <f t="shared" si="81"/>
        <v>0</v>
      </c>
      <c r="AK121" s="114">
        <f t="shared" si="54"/>
        <v>0</v>
      </c>
      <c r="AL121" s="112">
        <f t="shared" si="82"/>
        <v>0</v>
      </c>
      <c r="AM121" s="112">
        <f>IF(E121="",0,'1043Bf Données de base trav.'!P117)</f>
        <v>0</v>
      </c>
      <c r="AN121" s="115">
        <f>IF('1043Bf Données de base trav.'!Y117&gt;0,AD121,0)</f>
        <v>0</v>
      </c>
      <c r="AO121" s="116">
        <f>IF('1043Bf Données de base trav.'!Y117&gt;0,'1043Bf Données de base trav.'!T117,0)</f>
        <v>0</v>
      </c>
      <c r="AP121" s="112" t="str">
        <f t="shared" si="83"/>
        <v/>
      </c>
      <c r="AQ121" s="112">
        <f>'1043Bf Données de base trav.'!P117</f>
        <v>0</v>
      </c>
      <c r="AR121" s="112">
        <f t="shared" si="84"/>
        <v>0</v>
      </c>
    </row>
    <row r="122" spans="1:44" s="39" customFormat="1" ht="16.95" customHeight="1">
      <c r="A122" s="121" t="str">
        <f>IF('1043Bf Données de base trav.'!A118="","",'1043Bf Données de base trav.'!A118)</f>
        <v/>
      </c>
      <c r="B122" s="122" t="str">
        <f>IF('1043Bf Données de base trav.'!B118="","",'1043Bf Données de base trav.'!B118)</f>
        <v/>
      </c>
      <c r="C122" s="118" t="str">
        <f>IF('1043Bf Données de base trav.'!C118="","",'1043Bf Données de base trav.'!C118)</f>
        <v/>
      </c>
      <c r="D122" s="304" t="str">
        <f>IF(ISERROR('1043Bf Données de base trav.'!AJ118),"",'1043Bf Données de base trav.'!AJ118)</f>
        <v/>
      </c>
      <c r="E122" s="305" t="str">
        <f>IF('1043Bf Données de base trav.'!N118="","",'1043Bf Données de base trav.'!N118)</f>
        <v/>
      </c>
      <c r="F122" s="306" t="str">
        <f>IF('1043Bf Données de base trav.'!O118="","",'1043Bf Données de base trav.'!O118)</f>
        <v/>
      </c>
      <c r="G122" s="307" t="str">
        <f>IF('1043Bf Données de base trav.'!P118="","",'1043Bf Données de base trav.'!P118)</f>
        <v/>
      </c>
      <c r="H122" s="308" t="str">
        <f>IF('1043Bf Données de base trav.'!Q118="","",'1043Bf Données de base trav.'!Q118)</f>
        <v/>
      </c>
      <c r="I122" s="309" t="str">
        <f>IF('1043Bf Données de base trav.'!R118="","",'1043Bf Données de base trav.'!R118)</f>
        <v/>
      </c>
      <c r="J122" s="310" t="str">
        <f t="shared" si="63"/>
        <v/>
      </c>
      <c r="K122" s="311" t="str">
        <f>IF('1043Bf Données de base trav.'!S118="","",'1043Bf Données de base trav.'!S118)</f>
        <v/>
      </c>
      <c r="L122" s="312" t="str">
        <f t="shared" si="64"/>
        <v/>
      </c>
      <c r="M122" s="313" t="str">
        <f t="shared" si="65"/>
        <v/>
      </c>
      <c r="N122" s="314" t="str">
        <f t="shared" si="66"/>
        <v/>
      </c>
      <c r="O122" s="315" t="str">
        <f t="shared" si="67"/>
        <v/>
      </c>
      <c r="P122" s="316" t="str">
        <f t="shared" si="68"/>
        <v/>
      </c>
      <c r="Q122" s="312" t="str">
        <f t="shared" si="69"/>
        <v/>
      </c>
      <c r="R122" s="306" t="str">
        <f>IF(Q122="","",MAX((M122-AH122)*'1043Af Demande'!$B$31,0))</f>
        <v/>
      </c>
      <c r="S122" s="317" t="str">
        <f t="shared" si="70"/>
        <v/>
      </c>
      <c r="T122" s="107"/>
      <c r="U122" s="108" t="str">
        <f t="shared" si="71"/>
        <v/>
      </c>
      <c r="V122" s="109" t="str">
        <f>'1043Bf Données de base trav.'!M118</f>
        <v/>
      </c>
      <c r="W122" s="110" t="str">
        <f>IF(A122="","",'1043Bf Données de base trav.'!Q118-'1043Bf Données de base trav.'!R118)</f>
        <v/>
      </c>
      <c r="X122" s="110" t="str">
        <f>IF(OR($C122="",E122="",F122="",G122="",K122="",'1043Cf CA saisonniers'!$D$25&lt;&gt;"Droit accordé"),"",E122-(F122+G122+W122+K122))</f>
        <v/>
      </c>
      <c r="Y122" s="111" t="str">
        <f t="shared" si="72"/>
        <v/>
      </c>
      <c r="Z122" s="111" t="str">
        <f t="shared" si="73"/>
        <v/>
      </c>
      <c r="AA122" s="111" t="str">
        <f t="shared" si="74"/>
        <v/>
      </c>
      <c r="AB122" s="112" t="str">
        <f t="shared" si="75"/>
        <v/>
      </c>
      <c r="AC122" s="112" t="str">
        <f t="shared" si="76"/>
        <v/>
      </c>
      <c r="AD122" s="112" t="str">
        <f t="shared" si="77"/>
        <v/>
      </c>
      <c r="AE122" s="112" t="str">
        <f t="shared" si="78"/>
        <v/>
      </c>
      <c r="AF122" s="112" t="str">
        <f t="shared" si="79"/>
        <v/>
      </c>
      <c r="AG122" s="112" t="str">
        <f>IF(OR($C122="",L122="",M122=""),"",MAX(N122+'1043Bf Données de base trav.'!T118-M122,0))</f>
        <v/>
      </c>
      <c r="AH122" s="112">
        <f>'1043Bf Données de base trav.'!T118</f>
        <v>0</v>
      </c>
      <c r="AI122" s="112" t="str">
        <f t="shared" si="80"/>
        <v/>
      </c>
      <c r="AJ122" s="113">
        <f t="shared" si="81"/>
        <v>0</v>
      </c>
      <c r="AK122" s="114">
        <f t="shared" si="54"/>
        <v>0</v>
      </c>
      <c r="AL122" s="112">
        <f t="shared" si="82"/>
        <v>0</v>
      </c>
      <c r="AM122" s="112">
        <f>IF(E122="",0,'1043Bf Données de base trav.'!P118)</f>
        <v>0</v>
      </c>
      <c r="AN122" s="115">
        <f>IF('1043Bf Données de base trav.'!Y118&gt;0,AD122,0)</f>
        <v>0</v>
      </c>
      <c r="AO122" s="116">
        <f>IF('1043Bf Données de base trav.'!Y118&gt;0,'1043Bf Données de base trav.'!T118,0)</f>
        <v>0</v>
      </c>
      <c r="AP122" s="112" t="str">
        <f t="shared" si="83"/>
        <v/>
      </c>
      <c r="AQ122" s="112">
        <f>'1043Bf Données de base trav.'!P118</f>
        <v>0</v>
      </c>
      <c r="AR122" s="112">
        <f t="shared" si="84"/>
        <v>0</v>
      </c>
    </row>
    <row r="123" spans="1:44" s="39" customFormat="1" ht="16.95" customHeight="1">
      <c r="A123" s="121" t="str">
        <f>IF('1043Bf Données de base trav.'!A119="","",'1043Bf Données de base trav.'!A119)</f>
        <v/>
      </c>
      <c r="B123" s="122" t="str">
        <f>IF('1043Bf Données de base trav.'!B119="","",'1043Bf Données de base trav.'!B119)</f>
        <v/>
      </c>
      <c r="C123" s="118" t="str">
        <f>IF('1043Bf Données de base trav.'!C119="","",'1043Bf Données de base trav.'!C119)</f>
        <v/>
      </c>
      <c r="D123" s="304" t="str">
        <f>IF(ISERROR('1043Bf Données de base trav.'!AJ119),"",'1043Bf Données de base trav.'!AJ119)</f>
        <v/>
      </c>
      <c r="E123" s="305" t="str">
        <f>IF('1043Bf Données de base trav.'!N119="","",'1043Bf Données de base trav.'!N119)</f>
        <v/>
      </c>
      <c r="F123" s="306" t="str">
        <f>IF('1043Bf Données de base trav.'!O119="","",'1043Bf Données de base trav.'!O119)</f>
        <v/>
      </c>
      <c r="G123" s="307" t="str">
        <f>IF('1043Bf Données de base trav.'!P119="","",'1043Bf Données de base trav.'!P119)</f>
        <v/>
      </c>
      <c r="H123" s="308" t="str">
        <f>IF('1043Bf Données de base trav.'!Q119="","",'1043Bf Données de base trav.'!Q119)</f>
        <v/>
      </c>
      <c r="I123" s="309" t="str">
        <f>IF('1043Bf Données de base trav.'!R119="","",'1043Bf Données de base trav.'!R119)</f>
        <v/>
      </c>
      <c r="J123" s="310" t="str">
        <f t="shared" si="63"/>
        <v/>
      </c>
      <c r="K123" s="311" t="str">
        <f>IF('1043Bf Données de base trav.'!S119="","",'1043Bf Données de base trav.'!S119)</f>
        <v/>
      </c>
      <c r="L123" s="312" t="str">
        <f t="shared" si="64"/>
        <v/>
      </c>
      <c r="M123" s="313" t="str">
        <f t="shared" si="65"/>
        <v/>
      </c>
      <c r="N123" s="314" t="str">
        <f t="shared" si="66"/>
        <v/>
      </c>
      <c r="O123" s="315" t="str">
        <f t="shared" si="67"/>
        <v/>
      </c>
      <c r="P123" s="316" t="str">
        <f t="shared" si="68"/>
        <v/>
      </c>
      <c r="Q123" s="312" t="str">
        <f t="shared" si="69"/>
        <v/>
      </c>
      <c r="R123" s="306" t="str">
        <f>IF(Q123="","",MAX((M123-AH123)*'1043Af Demande'!$B$31,0))</f>
        <v/>
      </c>
      <c r="S123" s="317" t="str">
        <f t="shared" si="70"/>
        <v/>
      </c>
      <c r="T123" s="107"/>
      <c r="U123" s="108" t="str">
        <f t="shared" si="71"/>
        <v/>
      </c>
      <c r="V123" s="109" t="str">
        <f>'1043Bf Données de base trav.'!M119</f>
        <v/>
      </c>
      <c r="W123" s="110" t="str">
        <f>IF(A123="","",'1043Bf Données de base trav.'!Q119-'1043Bf Données de base trav.'!R119)</f>
        <v/>
      </c>
      <c r="X123" s="110" t="str">
        <f>IF(OR($C123="",E123="",F123="",G123="",K123="",'1043Cf CA saisonniers'!$D$25&lt;&gt;"Droit accordé"),"",E123-(F123+G123+W123+K123))</f>
        <v/>
      </c>
      <c r="Y123" s="111" t="str">
        <f t="shared" si="72"/>
        <v/>
      </c>
      <c r="Z123" s="111" t="str">
        <f t="shared" si="73"/>
        <v/>
      </c>
      <c r="AA123" s="111" t="str">
        <f t="shared" si="74"/>
        <v/>
      </c>
      <c r="AB123" s="112" t="str">
        <f t="shared" si="75"/>
        <v/>
      </c>
      <c r="AC123" s="112" t="str">
        <f t="shared" si="76"/>
        <v/>
      </c>
      <c r="AD123" s="112" t="str">
        <f t="shared" si="77"/>
        <v/>
      </c>
      <c r="AE123" s="112" t="str">
        <f t="shared" si="78"/>
        <v/>
      </c>
      <c r="AF123" s="112" t="str">
        <f t="shared" si="79"/>
        <v/>
      </c>
      <c r="AG123" s="112" t="str">
        <f>IF(OR($C123="",L123="",M123=""),"",MAX(N123+'1043Bf Données de base trav.'!T119-M123,0))</f>
        <v/>
      </c>
      <c r="AH123" s="112">
        <f>'1043Bf Données de base trav.'!T119</f>
        <v>0</v>
      </c>
      <c r="AI123" s="112" t="str">
        <f t="shared" si="80"/>
        <v/>
      </c>
      <c r="AJ123" s="113">
        <f t="shared" si="81"/>
        <v>0</v>
      </c>
      <c r="AK123" s="114">
        <f t="shared" si="54"/>
        <v>0</v>
      </c>
      <c r="AL123" s="112">
        <f t="shared" si="82"/>
        <v>0</v>
      </c>
      <c r="AM123" s="112">
        <f>IF(E123="",0,'1043Bf Données de base trav.'!P119)</f>
        <v>0</v>
      </c>
      <c r="AN123" s="115">
        <f>IF('1043Bf Données de base trav.'!Y119&gt;0,AD123,0)</f>
        <v>0</v>
      </c>
      <c r="AO123" s="116">
        <f>IF('1043Bf Données de base trav.'!Y119&gt;0,'1043Bf Données de base trav.'!T119,0)</f>
        <v>0</v>
      </c>
      <c r="AP123" s="112" t="str">
        <f t="shared" si="83"/>
        <v/>
      </c>
      <c r="AQ123" s="112">
        <f>'1043Bf Données de base trav.'!P119</f>
        <v>0</v>
      </c>
      <c r="AR123" s="112">
        <f t="shared" si="84"/>
        <v>0</v>
      </c>
    </row>
    <row r="124" spans="1:44" s="39" customFormat="1" ht="16.95" customHeight="1">
      <c r="A124" s="121" t="str">
        <f>IF('1043Bf Données de base trav.'!A120="","",'1043Bf Données de base trav.'!A120)</f>
        <v/>
      </c>
      <c r="B124" s="122" t="str">
        <f>IF('1043Bf Données de base trav.'!B120="","",'1043Bf Données de base trav.'!B120)</f>
        <v/>
      </c>
      <c r="C124" s="118" t="str">
        <f>IF('1043Bf Données de base trav.'!C120="","",'1043Bf Données de base trav.'!C120)</f>
        <v/>
      </c>
      <c r="D124" s="304" t="str">
        <f>IF(ISERROR('1043Bf Données de base trav.'!AJ120),"",'1043Bf Données de base trav.'!AJ120)</f>
        <v/>
      </c>
      <c r="E124" s="305" t="str">
        <f>IF('1043Bf Données de base trav.'!N120="","",'1043Bf Données de base trav.'!N120)</f>
        <v/>
      </c>
      <c r="F124" s="306" t="str">
        <f>IF('1043Bf Données de base trav.'!O120="","",'1043Bf Données de base trav.'!O120)</f>
        <v/>
      </c>
      <c r="G124" s="307" t="str">
        <f>IF('1043Bf Données de base trav.'!P120="","",'1043Bf Données de base trav.'!P120)</f>
        <v/>
      </c>
      <c r="H124" s="308" t="str">
        <f>IF('1043Bf Données de base trav.'!Q120="","",'1043Bf Données de base trav.'!Q120)</f>
        <v/>
      </c>
      <c r="I124" s="309" t="str">
        <f>IF('1043Bf Données de base trav.'!R120="","",'1043Bf Données de base trav.'!R120)</f>
        <v/>
      </c>
      <c r="J124" s="310" t="str">
        <f t="shared" si="63"/>
        <v/>
      </c>
      <c r="K124" s="311" t="str">
        <f>IF('1043Bf Données de base trav.'!S120="","",'1043Bf Données de base trav.'!S120)</f>
        <v/>
      </c>
      <c r="L124" s="312" t="str">
        <f t="shared" si="64"/>
        <v/>
      </c>
      <c r="M124" s="313" t="str">
        <f t="shared" si="65"/>
        <v/>
      </c>
      <c r="N124" s="314" t="str">
        <f t="shared" si="66"/>
        <v/>
      </c>
      <c r="O124" s="315" t="str">
        <f t="shared" si="67"/>
        <v/>
      </c>
      <c r="P124" s="316" t="str">
        <f t="shared" si="68"/>
        <v/>
      </c>
      <c r="Q124" s="312" t="str">
        <f t="shared" si="69"/>
        <v/>
      </c>
      <c r="R124" s="306" t="str">
        <f>IF(Q124="","",MAX((M124-AH124)*'1043Af Demande'!$B$31,0))</f>
        <v/>
      </c>
      <c r="S124" s="317" t="str">
        <f t="shared" si="70"/>
        <v/>
      </c>
      <c r="T124" s="107"/>
      <c r="U124" s="108" t="str">
        <f t="shared" si="71"/>
        <v/>
      </c>
      <c r="V124" s="109" t="str">
        <f>'1043Bf Données de base trav.'!M120</f>
        <v/>
      </c>
      <c r="W124" s="110" t="str">
        <f>IF(A124="","",'1043Bf Données de base trav.'!Q120-'1043Bf Données de base trav.'!R120)</f>
        <v/>
      </c>
      <c r="X124" s="110" t="str">
        <f>IF(OR($C124="",E124="",F124="",G124="",K124="",'1043Cf CA saisonniers'!$D$25&lt;&gt;"Droit accordé"),"",E124-(F124+G124+W124+K124))</f>
        <v/>
      </c>
      <c r="Y124" s="111" t="str">
        <f t="shared" si="72"/>
        <v/>
      </c>
      <c r="Z124" s="111" t="str">
        <f t="shared" si="73"/>
        <v/>
      </c>
      <c r="AA124" s="111" t="str">
        <f t="shared" si="74"/>
        <v/>
      </c>
      <c r="AB124" s="112" t="str">
        <f t="shared" si="75"/>
        <v/>
      </c>
      <c r="AC124" s="112" t="str">
        <f t="shared" si="76"/>
        <v/>
      </c>
      <c r="AD124" s="112" t="str">
        <f t="shared" si="77"/>
        <v/>
      </c>
      <c r="AE124" s="112" t="str">
        <f t="shared" si="78"/>
        <v/>
      </c>
      <c r="AF124" s="112" t="str">
        <f t="shared" si="79"/>
        <v/>
      </c>
      <c r="AG124" s="112" t="str">
        <f>IF(OR($C124="",L124="",M124=""),"",MAX(N124+'1043Bf Données de base trav.'!T120-M124,0))</f>
        <v/>
      </c>
      <c r="AH124" s="112">
        <f>'1043Bf Données de base trav.'!T120</f>
        <v>0</v>
      </c>
      <c r="AI124" s="112" t="str">
        <f t="shared" si="80"/>
        <v/>
      </c>
      <c r="AJ124" s="113">
        <f t="shared" si="81"/>
        <v>0</v>
      </c>
      <c r="AK124" s="114">
        <f t="shared" si="54"/>
        <v>0</v>
      </c>
      <c r="AL124" s="112">
        <f t="shared" si="82"/>
        <v>0</v>
      </c>
      <c r="AM124" s="112">
        <f>IF(E124="",0,'1043Bf Données de base trav.'!P120)</f>
        <v>0</v>
      </c>
      <c r="AN124" s="115">
        <f>IF('1043Bf Données de base trav.'!Y120&gt;0,AD124,0)</f>
        <v>0</v>
      </c>
      <c r="AO124" s="116">
        <f>IF('1043Bf Données de base trav.'!Y120&gt;0,'1043Bf Données de base trav.'!T120,0)</f>
        <v>0</v>
      </c>
      <c r="AP124" s="112" t="str">
        <f t="shared" si="83"/>
        <v/>
      </c>
      <c r="AQ124" s="112">
        <f>'1043Bf Données de base trav.'!P120</f>
        <v>0</v>
      </c>
      <c r="AR124" s="112">
        <f t="shared" si="84"/>
        <v>0</v>
      </c>
    </row>
    <row r="125" spans="1:44" s="39" customFormat="1" ht="16.95" customHeight="1">
      <c r="A125" s="121" t="str">
        <f>IF('1043Bf Données de base trav.'!A121="","",'1043Bf Données de base trav.'!A121)</f>
        <v/>
      </c>
      <c r="B125" s="122" t="str">
        <f>IF('1043Bf Données de base trav.'!B121="","",'1043Bf Données de base trav.'!B121)</f>
        <v/>
      </c>
      <c r="C125" s="118" t="str">
        <f>IF('1043Bf Données de base trav.'!C121="","",'1043Bf Données de base trav.'!C121)</f>
        <v/>
      </c>
      <c r="D125" s="304" t="str">
        <f>IF(ISERROR('1043Bf Données de base trav.'!AJ121),"",'1043Bf Données de base trav.'!AJ121)</f>
        <v/>
      </c>
      <c r="E125" s="305" t="str">
        <f>IF('1043Bf Données de base trav.'!N121="","",'1043Bf Données de base trav.'!N121)</f>
        <v/>
      </c>
      <c r="F125" s="306" t="str">
        <f>IF('1043Bf Données de base trav.'!O121="","",'1043Bf Données de base trav.'!O121)</f>
        <v/>
      </c>
      <c r="G125" s="307" t="str">
        <f>IF('1043Bf Données de base trav.'!P121="","",'1043Bf Données de base trav.'!P121)</f>
        <v/>
      </c>
      <c r="H125" s="308" t="str">
        <f>IF('1043Bf Données de base trav.'!Q121="","",'1043Bf Données de base trav.'!Q121)</f>
        <v/>
      </c>
      <c r="I125" s="309" t="str">
        <f>IF('1043Bf Données de base trav.'!R121="","",'1043Bf Données de base trav.'!R121)</f>
        <v/>
      </c>
      <c r="J125" s="310" t="str">
        <f t="shared" si="63"/>
        <v/>
      </c>
      <c r="K125" s="311" t="str">
        <f>IF('1043Bf Données de base trav.'!S121="","",'1043Bf Données de base trav.'!S121)</f>
        <v/>
      </c>
      <c r="L125" s="312" t="str">
        <f t="shared" si="64"/>
        <v/>
      </c>
      <c r="M125" s="313" t="str">
        <f t="shared" si="65"/>
        <v/>
      </c>
      <c r="N125" s="314" t="str">
        <f t="shared" si="66"/>
        <v/>
      </c>
      <c r="O125" s="315" t="str">
        <f t="shared" si="67"/>
        <v/>
      </c>
      <c r="P125" s="316" t="str">
        <f t="shared" si="68"/>
        <v/>
      </c>
      <c r="Q125" s="312" t="str">
        <f t="shared" si="69"/>
        <v/>
      </c>
      <c r="R125" s="306" t="str">
        <f>IF(Q125="","",MAX((M125-AH125)*'1043Af Demande'!$B$31,0))</f>
        <v/>
      </c>
      <c r="S125" s="317" t="str">
        <f t="shared" si="70"/>
        <v/>
      </c>
      <c r="T125" s="107"/>
      <c r="U125" s="108" t="str">
        <f t="shared" si="71"/>
        <v/>
      </c>
      <c r="V125" s="109" t="str">
        <f>'1043Bf Données de base trav.'!M121</f>
        <v/>
      </c>
      <c r="W125" s="110" t="str">
        <f>IF(A125="","",'1043Bf Données de base trav.'!Q121-'1043Bf Données de base trav.'!R121)</f>
        <v/>
      </c>
      <c r="X125" s="110" t="str">
        <f>IF(OR($C125="",E125="",F125="",G125="",K125="",'1043Cf CA saisonniers'!$D$25&lt;&gt;"Droit accordé"),"",E125-(F125+G125+W125+K125))</f>
        <v/>
      </c>
      <c r="Y125" s="111" t="str">
        <f t="shared" si="72"/>
        <v/>
      </c>
      <c r="Z125" s="111" t="str">
        <f t="shared" si="73"/>
        <v/>
      </c>
      <c r="AA125" s="111" t="str">
        <f t="shared" si="74"/>
        <v/>
      </c>
      <c r="AB125" s="112" t="str">
        <f t="shared" si="75"/>
        <v/>
      </c>
      <c r="AC125" s="112" t="str">
        <f t="shared" si="76"/>
        <v/>
      </c>
      <c r="AD125" s="112" t="str">
        <f t="shared" si="77"/>
        <v/>
      </c>
      <c r="AE125" s="112" t="str">
        <f t="shared" si="78"/>
        <v/>
      </c>
      <c r="AF125" s="112" t="str">
        <f t="shared" si="79"/>
        <v/>
      </c>
      <c r="AG125" s="112" t="str">
        <f>IF(OR($C125="",L125="",M125=""),"",MAX(N125+'1043Bf Données de base trav.'!T121-M125,0))</f>
        <v/>
      </c>
      <c r="AH125" s="112">
        <f>'1043Bf Données de base trav.'!T121</f>
        <v>0</v>
      </c>
      <c r="AI125" s="112" t="str">
        <f t="shared" si="80"/>
        <v/>
      </c>
      <c r="AJ125" s="113">
        <f t="shared" si="81"/>
        <v>0</v>
      </c>
      <c r="AK125" s="114">
        <f t="shared" si="54"/>
        <v>0</v>
      </c>
      <c r="AL125" s="112">
        <f t="shared" si="82"/>
        <v>0</v>
      </c>
      <c r="AM125" s="112">
        <f>IF(E125="",0,'1043Bf Données de base trav.'!P121)</f>
        <v>0</v>
      </c>
      <c r="AN125" s="115">
        <f>IF('1043Bf Données de base trav.'!Y121&gt;0,AD125,0)</f>
        <v>0</v>
      </c>
      <c r="AO125" s="116">
        <f>IF('1043Bf Données de base trav.'!Y121&gt;0,'1043Bf Données de base trav.'!T121,0)</f>
        <v>0</v>
      </c>
      <c r="AP125" s="112" t="str">
        <f t="shared" si="83"/>
        <v/>
      </c>
      <c r="AQ125" s="112">
        <f>'1043Bf Données de base trav.'!P121</f>
        <v>0</v>
      </c>
      <c r="AR125" s="112">
        <f t="shared" si="84"/>
        <v>0</v>
      </c>
    </row>
    <row r="126" spans="1:44" s="39" customFormat="1" ht="16.95" customHeight="1">
      <c r="A126" s="121" t="str">
        <f>IF('1043Bf Données de base trav.'!A122="","",'1043Bf Données de base trav.'!A122)</f>
        <v/>
      </c>
      <c r="B126" s="122" t="str">
        <f>IF('1043Bf Données de base trav.'!B122="","",'1043Bf Données de base trav.'!B122)</f>
        <v/>
      </c>
      <c r="C126" s="118" t="str">
        <f>IF('1043Bf Données de base trav.'!C122="","",'1043Bf Données de base trav.'!C122)</f>
        <v/>
      </c>
      <c r="D126" s="304" t="str">
        <f>IF(ISERROR('1043Bf Données de base trav.'!AJ122),"",'1043Bf Données de base trav.'!AJ122)</f>
        <v/>
      </c>
      <c r="E126" s="305" t="str">
        <f>IF('1043Bf Données de base trav.'!N122="","",'1043Bf Données de base trav.'!N122)</f>
        <v/>
      </c>
      <c r="F126" s="306" t="str">
        <f>IF('1043Bf Données de base trav.'!O122="","",'1043Bf Données de base trav.'!O122)</f>
        <v/>
      </c>
      <c r="G126" s="307" t="str">
        <f>IF('1043Bf Données de base trav.'!P122="","",'1043Bf Données de base trav.'!P122)</f>
        <v/>
      </c>
      <c r="H126" s="308" t="str">
        <f>IF('1043Bf Données de base trav.'!Q122="","",'1043Bf Données de base trav.'!Q122)</f>
        <v/>
      </c>
      <c r="I126" s="309" t="str">
        <f>IF('1043Bf Données de base trav.'!R122="","",'1043Bf Données de base trav.'!R122)</f>
        <v/>
      </c>
      <c r="J126" s="310" t="str">
        <f t="shared" si="63"/>
        <v/>
      </c>
      <c r="K126" s="311" t="str">
        <f>IF('1043Bf Données de base trav.'!S122="","",'1043Bf Données de base trav.'!S122)</f>
        <v/>
      </c>
      <c r="L126" s="312" t="str">
        <f t="shared" si="64"/>
        <v/>
      </c>
      <c r="M126" s="313" t="str">
        <f t="shared" si="65"/>
        <v/>
      </c>
      <c r="N126" s="314" t="str">
        <f t="shared" si="66"/>
        <v/>
      </c>
      <c r="O126" s="315" t="str">
        <f t="shared" si="67"/>
        <v/>
      </c>
      <c r="P126" s="316" t="str">
        <f t="shared" si="68"/>
        <v/>
      </c>
      <c r="Q126" s="312" t="str">
        <f t="shared" si="69"/>
        <v/>
      </c>
      <c r="R126" s="306" t="str">
        <f>IF(Q126="","",MAX((M126-AH126)*'1043Af Demande'!$B$31,0))</f>
        <v/>
      </c>
      <c r="S126" s="317" t="str">
        <f t="shared" si="70"/>
        <v/>
      </c>
      <c r="T126" s="107"/>
      <c r="U126" s="108" t="str">
        <f t="shared" si="71"/>
        <v/>
      </c>
      <c r="V126" s="109" t="str">
        <f>'1043Bf Données de base trav.'!M122</f>
        <v/>
      </c>
      <c r="W126" s="110" t="str">
        <f>IF(A126="","",'1043Bf Données de base trav.'!Q122-'1043Bf Données de base trav.'!R122)</f>
        <v/>
      </c>
      <c r="X126" s="110" t="str">
        <f>IF(OR($C126="",E126="",F126="",G126="",K126="",'1043Cf CA saisonniers'!$D$25&lt;&gt;"Droit accordé"),"",E126-(F126+G126+W126+K126))</f>
        <v/>
      </c>
      <c r="Y126" s="111" t="str">
        <f t="shared" si="72"/>
        <v/>
      </c>
      <c r="Z126" s="111" t="str">
        <f t="shared" si="73"/>
        <v/>
      </c>
      <c r="AA126" s="111" t="str">
        <f t="shared" si="74"/>
        <v/>
      </c>
      <c r="AB126" s="112" t="str">
        <f t="shared" si="75"/>
        <v/>
      </c>
      <c r="AC126" s="112" t="str">
        <f t="shared" si="76"/>
        <v/>
      </c>
      <c r="AD126" s="112" t="str">
        <f t="shared" si="77"/>
        <v/>
      </c>
      <c r="AE126" s="112" t="str">
        <f t="shared" si="78"/>
        <v/>
      </c>
      <c r="AF126" s="112" t="str">
        <f t="shared" si="79"/>
        <v/>
      </c>
      <c r="AG126" s="112" t="str">
        <f>IF(OR($C126="",L126="",M126=""),"",MAX(N126+'1043Bf Données de base trav.'!T122-M126,0))</f>
        <v/>
      </c>
      <c r="AH126" s="112">
        <f>'1043Bf Données de base trav.'!T122</f>
        <v>0</v>
      </c>
      <c r="AI126" s="112" t="str">
        <f t="shared" si="80"/>
        <v/>
      </c>
      <c r="AJ126" s="113">
        <f t="shared" si="81"/>
        <v>0</v>
      </c>
      <c r="AK126" s="114">
        <f t="shared" si="54"/>
        <v>0</v>
      </c>
      <c r="AL126" s="112">
        <f t="shared" si="82"/>
        <v>0</v>
      </c>
      <c r="AM126" s="112">
        <f>IF(E126="",0,'1043Bf Données de base trav.'!P122)</f>
        <v>0</v>
      </c>
      <c r="AN126" s="115">
        <f>IF('1043Bf Données de base trav.'!Y122&gt;0,AD126,0)</f>
        <v>0</v>
      </c>
      <c r="AO126" s="116">
        <f>IF('1043Bf Données de base trav.'!Y122&gt;0,'1043Bf Données de base trav.'!T122,0)</f>
        <v>0</v>
      </c>
      <c r="AP126" s="112" t="str">
        <f t="shared" si="83"/>
        <v/>
      </c>
      <c r="AQ126" s="112">
        <f>'1043Bf Données de base trav.'!P122</f>
        <v>0</v>
      </c>
      <c r="AR126" s="112">
        <f t="shared" si="84"/>
        <v>0</v>
      </c>
    </row>
    <row r="127" spans="1:44" s="39" customFormat="1" ht="16.95" customHeight="1">
      <c r="A127" s="121" t="str">
        <f>IF('1043Bf Données de base trav.'!A123="","",'1043Bf Données de base trav.'!A123)</f>
        <v/>
      </c>
      <c r="B127" s="122" t="str">
        <f>IF('1043Bf Données de base trav.'!B123="","",'1043Bf Données de base trav.'!B123)</f>
        <v/>
      </c>
      <c r="C127" s="118" t="str">
        <f>IF('1043Bf Données de base trav.'!C123="","",'1043Bf Données de base trav.'!C123)</f>
        <v/>
      </c>
      <c r="D127" s="304" t="str">
        <f>IF(ISERROR('1043Bf Données de base trav.'!AJ123),"",'1043Bf Données de base trav.'!AJ123)</f>
        <v/>
      </c>
      <c r="E127" s="305" t="str">
        <f>IF('1043Bf Données de base trav.'!N123="","",'1043Bf Données de base trav.'!N123)</f>
        <v/>
      </c>
      <c r="F127" s="306" t="str">
        <f>IF('1043Bf Données de base trav.'!O123="","",'1043Bf Données de base trav.'!O123)</f>
        <v/>
      </c>
      <c r="G127" s="307" t="str">
        <f>IF('1043Bf Données de base trav.'!P123="","",'1043Bf Données de base trav.'!P123)</f>
        <v/>
      </c>
      <c r="H127" s="308" t="str">
        <f>IF('1043Bf Données de base trav.'!Q123="","",'1043Bf Données de base trav.'!Q123)</f>
        <v/>
      </c>
      <c r="I127" s="309" t="str">
        <f>IF('1043Bf Données de base trav.'!R123="","",'1043Bf Données de base trav.'!R123)</f>
        <v/>
      </c>
      <c r="J127" s="310" t="str">
        <f t="shared" si="63"/>
        <v/>
      </c>
      <c r="K127" s="311" t="str">
        <f>IF('1043Bf Données de base trav.'!S123="","",'1043Bf Données de base trav.'!S123)</f>
        <v/>
      </c>
      <c r="L127" s="312" t="str">
        <f t="shared" si="64"/>
        <v/>
      </c>
      <c r="M127" s="313" t="str">
        <f t="shared" si="65"/>
        <v/>
      </c>
      <c r="N127" s="314" t="str">
        <f t="shared" si="66"/>
        <v/>
      </c>
      <c r="O127" s="315" t="str">
        <f t="shared" si="67"/>
        <v/>
      </c>
      <c r="P127" s="316" t="str">
        <f t="shared" si="68"/>
        <v/>
      </c>
      <c r="Q127" s="312" t="str">
        <f t="shared" si="69"/>
        <v/>
      </c>
      <c r="R127" s="306" t="str">
        <f>IF(Q127="","",MAX((M127-AH127)*'1043Af Demande'!$B$31,0))</f>
        <v/>
      </c>
      <c r="S127" s="317" t="str">
        <f t="shared" si="70"/>
        <v/>
      </c>
      <c r="T127" s="107"/>
      <c r="U127" s="108" t="str">
        <f t="shared" si="71"/>
        <v/>
      </c>
      <c r="V127" s="109" t="str">
        <f>'1043Bf Données de base trav.'!M123</f>
        <v/>
      </c>
      <c r="W127" s="110" t="str">
        <f>IF(A127="","",'1043Bf Données de base trav.'!Q123-'1043Bf Données de base trav.'!R123)</f>
        <v/>
      </c>
      <c r="X127" s="110" t="str">
        <f>IF(OR($C127="",E127="",F127="",G127="",K127="",'1043Cf CA saisonniers'!$D$25&lt;&gt;"Droit accordé"),"",E127-(F127+G127+W127+K127))</f>
        <v/>
      </c>
      <c r="Y127" s="111" t="str">
        <f t="shared" si="72"/>
        <v/>
      </c>
      <c r="Z127" s="111" t="str">
        <f t="shared" si="73"/>
        <v/>
      </c>
      <c r="AA127" s="111" t="str">
        <f t="shared" si="74"/>
        <v/>
      </c>
      <c r="AB127" s="112" t="str">
        <f t="shared" si="75"/>
        <v/>
      </c>
      <c r="AC127" s="112" t="str">
        <f t="shared" si="76"/>
        <v/>
      </c>
      <c r="AD127" s="112" t="str">
        <f t="shared" si="77"/>
        <v/>
      </c>
      <c r="AE127" s="112" t="str">
        <f t="shared" si="78"/>
        <v/>
      </c>
      <c r="AF127" s="112" t="str">
        <f t="shared" si="79"/>
        <v/>
      </c>
      <c r="AG127" s="112" t="str">
        <f>IF(OR($C127="",L127="",M127=""),"",MAX(N127+'1043Bf Données de base trav.'!T123-M127,0))</f>
        <v/>
      </c>
      <c r="AH127" s="112">
        <f>'1043Bf Données de base trav.'!T123</f>
        <v>0</v>
      </c>
      <c r="AI127" s="112" t="str">
        <f t="shared" si="80"/>
        <v/>
      </c>
      <c r="AJ127" s="113">
        <f t="shared" si="81"/>
        <v>0</v>
      </c>
      <c r="AK127" s="114">
        <f t="shared" si="54"/>
        <v>0</v>
      </c>
      <c r="AL127" s="112">
        <f t="shared" si="82"/>
        <v>0</v>
      </c>
      <c r="AM127" s="112">
        <f>IF(E127="",0,'1043Bf Données de base trav.'!P123)</f>
        <v>0</v>
      </c>
      <c r="AN127" s="115">
        <f>IF('1043Bf Données de base trav.'!Y123&gt;0,AD127,0)</f>
        <v>0</v>
      </c>
      <c r="AO127" s="116">
        <f>IF('1043Bf Données de base trav.'!Y123&gt;0,'1043Bf Données de base trav.'!T123,0)</f>
        <v>0</v>
      </c>
      <c r="AP127" s="112" t="str">
        <f t="shared" si="83"/>
        <v/>
      </c>
      <c r="AQ127" s="112">
        <f>'1043Bf Données de base trav.'!P123</f>
        <v>0</v>
      </c>
      <c r="AR127" s="112">
        <f t="shared" si="84"/>
        <v>0</v>
      </c>
    </row>
    <row r="128" spans="1:44" s="39" customFormat="1" ht="16.95" customHeight="1">
      <c r="A128" s="121" t="str">
        <f>IF('1043Bf Données de base trav.'!A124="","",'1043Bf Données de base trav.'!A124)</f>
        <v/>
      </c>
      <c r="B128" s="122" t="str">
        <f>IF('1043Bf Données de base trav.'!B124="","",'1043Bf Données de base trav.'!B124)</f>
        <v/>
      </c>
      <c r="C128" s="118" t="str">
        <f>IF('1043Bf Données de base trav.'!C124="","",'1043Bf Données de base trav.'!C124)</f>
        <v/>
      </c>
      <c r="D128" s="304" t="str">
        <f>IF(ISERROR('1043Bf Données de base trav.'!AJ124),"",'1043Bf Données de base trav.'!AJ124)</f>
        <v/>
      </c>
      <c r="E128" s="305" t="str">
        <f>IF('1043Bf Données de base trav.'!N124="","",'1043Bf Données de base trav.'!N124)</f>
        <v/>
      </c>
      <c r="F128" s="306" t="str">
        <f>IF('1043Bf Données de base trav.'!O124="","",'1043Bf Données de base trav.'!O124)</f>
        <v/>
      </c>
      <c r="G128" s="307" t="str">
        <f>IF('1043Bf Données de base trav.'!P124="","",'1043Bf Données de base trav.'!P124)</f>
        <v/>
      </c>
      <c r="H128" s="308" t="str">
        <f>IF('1043Bf Données de base trav.'!Q124="","",'1043Bf Données de base trav.'!Q124)</f>
        <v/>
      </c>
      <c r="I128" s="309" t="str">
        <f>IF('1043Bf Données de base trav.'!R124="","",'1043Bf Données de base trav.'!R124)</f>
        <v/>
      </c>
      <c r="J128" s="310" t="str">
        <f t="shared" si="63"/>
        <v/>
      </c>
      <c r="K128" s="311" t="str">
        <f>IF('1043Bf Données de base trav.'!S124="","",'1043Bf Données de base trav.'!S124)</f>
        <v/>
      </c>
      <c r="L128" s="312" t="str">
        <f t="shared" si="64"/>
        <v/>
      </c>
      <c r="M128" s="313" t="str">
        <f t="shared" si="65"/>
        <v/>
      </c>
      <c r="N128" s="314" t="str">
        <f t="shared" si="66"/>
        <v/>
      </c>
      <c r="O128" s="315" t="str">
        <f t="shared" si="67"/>
        <v/>
      </c>
      <c r="P128" s="316" t="str">
        <f t="shared" si="68"/>
        <v/>
      </c>
      <c r="Q128" s="312" t="str">
        <f t="shared" si="69"/>
        <v/>
      </c>
      <c r="R128" s="306" t="str">
        <f>IF(Q128="","",MAX((M128-AH128)*'1043Af Demande'!$B$31,0))</f>
        <v/>
      </c>
      <c r="S128" s="317" t="str">
        <f t="shared" si="70"/>
        <v/>
      </c>
      <c r="T128" s="107"/>
      <c r="U128" s="108" t="str">
        <f t="shared" si="71"/>
        <v/>
      </c>
      <c r="V128" s="109" t="str">
        <f>'1043Bf Données de base trav.'!M124</f>
        <v/>
      </c>
      <c r="W128" s="110" t="str">
        <f>IF(A128="","",'1043Bf Données de base trav.'!Q124-'1043Bf Données de base trav.'!R124)</f>
        <v/>
      </c>
      <c r="X128" s="110" t="str">
        <f>IF(OR($C128="",E128="",F128="",G128="",K128="",'1043Cf CA saisonniers'!$D$25&lt;&gt;"Droit accordé"),"",E128-(F128+G128+W128+K128))</f>
        <v/>
      </c>
      <c r="Y128" s="111" t="str">
        <f t="shared" si="72"/>
        <v/>
      </c>
      <c r="Z128" s="111" t="str">
        <f t="shared" si="73"/>
        <v/>
      </c>
      <c r="AA128" s="111" t="str">
        <f t="shared" si="74"/>
        <v/>
      </c>
      <c r="AB128" s="112" t="str">
        <f t="shared" si="75"/>
        <v/>
      </c>
      <c r="AC128" s="112" t="str">
        <f t="shared" si="76"/>
        <v/>
      </c>
      <c r="AD128" s="112" t="str">
        <f t="shared" si="77"/>
        <v/>
      </c>
      <c r="AE128" s="112" t="str">
        <f t="shared" si="78"/>
        <v/>
      </c>
      <c r="AF128" s="112" t="str">
        <f t="shared" si="79"/>
        <v/>
      </c>
      <c r="AG128" s="112" t="str">
        <f>IF(OR($C128="",L128="",M128=""),"",MAX(N128+'1043Bf Données de base trav.'!T124-M128,0))</f>
        <v/>
      </c>
      <c r="AH128" s="112">
        <f>'1043Bf Données de base trav.'!T124</f>
        <v>0</v>
      </c>
      <c r="AI128" s="112" t="str">
        <f t="shared" si="80"/>
        <v/>
      </c>
      <c r="AJ128" s="113">
        <f t="shared" si="81"/>
        <v>0</v>
      </c>
      <c r="AK128" s="114">
        <f t="shared" si="54"/>
        <v>0</v>
      </c>
      <c r="AL128" s="112">
        <f t="shared" si="82"/>
        <v>0</v>
      </c>
      <c r="AM128" s="112">
        <f>IF(E128="",0,'1043Bf Données de base trav.'!P124)</f>
        <v>0</v>
      </c>
      <c r="AN128" s="115">
        <f>IF('1043Bf Données de base trav.'!Y124&gt;0,AD128,0)</f>
        <v>0</v>
      </c>
      <c r="AO128" s="116">
        <f>IF('1043Bf Données de base trav.'!Y124&gt;0,'1043Bf Données de base trav.'!T124,0)</f>
        <v>0</v>
      </c>
      <c r="AP128" s="112" t="str">
        <f t="shared" si="83"/>
        <v/>
      </c>
      <c r="AQ128" s="112">
        <f>'1043Bf Données de base trav.'!P124</f>
        <v>0</v>
      </c>
      <c r="AR128" s="112">
        <f t="shared" si="84"/>
        <v>0</v>
      </c>
    </row>
    <row r="129" spans="1:44" s="39" customFormat="1" ht="16.95" customHeight="1">
      <c r="A129" s="121" t="str">
        <f>IF('1043Bf Données de base trav.'!A125="","",'1043Bf Données de base trav.'!A125)</f>
        <v/>
      </c>
      <c r="B129" s="122" t="str">
        <f>IF('1043Bf Données de base trav.'!B125="","",'1043Bf Données de base trav.'!B125)</f>
        <v/>
      </c>
      <c r="C129" s="118" t="str">
        <f>IF('1043Bf Données de base trav.'!C125="","",'1043Bf Données de base trav.'!C125)</f>
        <v/>
      </c>
      <c r="D129" s="304" t="str">
        <f>IF(ISERROR('1043Bf Données de base trav.'!AJ125),"",'1043Bf Données de base trav.'!AJ125)</f>
        <v/>
      </c>
      <c r="E129" s="305" t="str">
        <f>IF('1043Bf Données de base trav.'!N125="","",'1043Bf Données de base trav.'!N125)</f>
        <v/>
      </c>
      <c r="F129" s="306" t="str">
        <f>IF('1043Bf Données de base trav.'!O125="","",'1043Bf Données de base trav.'!O125)</f>
        <v/>
      </c>
      <c r="G129" s="307" t="str">
        <f>IF('1043Bf Données de base trav.'!P125="","",'1043Bf Données de base trav.'!P125)</f>
        <v/>
      </c>
      <c r="H129" s="308" t="str">
        <f>IF('1043Bf Données de base trav.'!Q125="","",'1043Bf Données de base trav.'!Q125)</f>
        <v/>
      </c>
      <c r="I129" s="309" t="str">
        <f>IF('1043Bf Données de base trav.'!R125="","",'1043Bf Données de base trav.'!R125)</f>
        <v/>
      </c>
      <c r="J129" s="310" t="str">
        <f t="shared" si="63"/>
        <v/>
      </c>
      <c r="K129" s="311" t="str">
        <f>IF('1043Bf Données de base trav.'!S125="","",'1043Bf Données de base trav.'!S125)</f>
        <v/>
      </c>
      <c r="L129" s="312" t="str">
        <f t="shared" si="64"/>
        <v/>
      </c>
      <c r="M129" s="313" t="str">
        <f t="shared" si="65"/>
        <v/>
      </c>
      <c r="N129" s="314" t="str">
        <f t="shared" si="66"/>
        <v/>
      </c>
      <c r="O129" s="315" t="str">
        <f t="shared" si="67"/>
        <v/>
      </c>
      <c r="P129" s="316" t="str">
        <f t="shared" si="68"/>
        <v/>
      </c>
      <c r="Q129" s="312" t="str">
        <f t="shared" si="69"/>
        <v/>
      </c>
      <c r="R129" s="306" t="str">
        <f>IF(Q129="","",MAX((M129-AH129)*'1043Af Demande'!$B$31,0))</f>
        <v/>
      </c>
      <c r="S129" s="317" t="str">
        <f t="shared" si="70"/>
        <v/>
      </c>
      <c r="T129" s="107"/>
      <c r="U129" s="108" t="str">
        <f t="shared" si="71"/>
        <v/>
      </c>
      <c r="V129" s="109" t="str">
        <f>'1043Bf Données de base trav.'!M125</f>
        <v/>
      </c>
      <c r="W129" s="110" t="str">
        <f>IF(A129="","",'1043Bf Données de base trav.'!Q125-'1043Bf Données de base trav.'!R125)</f>
        <v/>
      </c>
      <c r="X129" s="110" t="str">
        <f>IF(OR($C129="",E129="",F129="",G129="",K129="",'1043Cf CA saisonniers'!$D$25&lt;&gt;"Droit accordé"),"",E129-(F129+G129+W129+K129))</f>
        <v/>
      </c>
      <c r="Y129" s="111" t="str">
        <f t="shared" si="72"/>
        <v/>
      </c>
      <c r="Z129" s="111" t="str">
        <f t="shared" si="73"/>
        <v/>
      </c>
      <c r="AA129" s="111" t="str">
        <f t="shared" si="74"/>
        <v/>
      </c>
      <c r="AB129" s="112" t="str">
        <f t="shared" si="75"/>
        <v/>
      </c>
      <c r="AC129" s="112" t="str">
        <f t="shared" si="76"/>
        <v/>
      </c>
      <c r="AD129" s="112" t="str">
        <f t="shared" si="77"/>
        <v/>
      </c>
      <c r="AE129" s="112" t="str">
        <f t="shared" si="78"/>
        <v/>
      </c>
      <c r="AF129" s="112" t="str">
        <f t="shared" si="79"/>
        <v/>
      </c>
      <c r="AG129" s="112" t="str">
        <f>IF(OR($C129="",L129="",M129=""),"",MAX(N129+'1043Bf Données de base trav.'!T125-M129,0))</f>
        <v/>
      </c>
      <c r="AH129" s="112">
        <f>'1043Bf Données de base trav.'!T125</f>
        <v>0</v>
      </c>
      <c r="AI129" s="112" t="str">
        <f t="shared" si="80"/>
        <v/>
      </c>
      <c r="AJ129" s="113">
        <f t="shared" si="81"/>
        <v>0</v>
      </c>
      <c r="AK129" s="114">
        <f t="shared" si="54"/>
        <v>0</v>
      </c>
      <c r="AL129" s="112">
        <f t="shared" si="82"/>
        <v>0</v>
      </c>
      <c r="AM129" s="112">
        <f>IF(E129="",0,'1043Bf Données de base trav.'!P125)</f>
        <v>0</v>
      </c>
      <c r="AN129" s="115">
        <f>IF('1043Bf Données de base trav.'!Y125&gt;0,AD129,0)</f>
        <v>0</v>
      </c>
      <c r="AO129" s="116">
        <f>IF('1043Bf Données de base trav.'!Y125&gt;0,'1043Bf Données de base trav.'!T125,0)</f>
        <v>0</v>
      </c>
      <c r="AP129" s="112" t="str">
        <f t="shared" si="83"/>
        <v/>
      </c>
      <c r="AQ129" s="112">
        <f>'1043Bf Données de base trav.'!P125</f>
        <v>0</v>
      </c>
      <c r="AR129" s="112">
        <f t="shared" si="84"/>
        <v>0</v>
      </c>
    </row>
    <row r="130" spans="1:44" s="39" customFormat="1" ht="16.95" customHeight="1">
      <c r="A130" s="121" t="str">
        <f>IF('1043Bf Données de base trav.'!A126="","",'1043Bf Données de base trav.'!A126)</f>
        <v/>
      </c>
      <c r="B130" s="122" t="str">
        <f>IF('1043Bf Données de base trav.'!B126="","",'1043Bf Données de base trav.'!B126)</f>
        <v/>
      </c>
      <c r="C130" s="118" t="str">
        <f>IF('1043Bf Données de base trav.'!C126="","",'1043Bf Données de base trav.'!C126)</f>
        <v/>
      </c>
      <c r="D130" s="304" t="str">
        <f>IF(ISERROR('1043Bf Données de base trav.'!AJ126),"",'1043Bf Données de base trav.'!AJ126)</f>
        <v/>
      </c>
      <c r="E130" s="305" t="str">
        <f>IF('1043Bf Données de base trav.'!N126="","",'1043Bf Données de base trav.'!N126)</f>
        <v/>
      </c>
      <c r="F130" s="306" t="str">
        <f>IF('1043Bf Données de base trav.'!O126="","",'1043Bf Données de base trav.'!O126)</f>
        <v/>
      </c>
      <c r="G130" s="307" t="str">
        <f>IF('1043Bf Données de base trav.'!P126="","",'1043Bf Données de base trav.'!P126)</f>
        <v/>
      </c>
      <c r="H130" s="308" t="str">
        <f>IF('1043Bf Données de base trav.'!Q126="","",'1043Bf Données de base trav.'!Q126)</f>
        <v/>
      </c>
      <c r="I130" s="309" t="str">
        <f>IF('1043Bf Données de base trav.'!R126="","",'1043Bf Données de base trav.'!R126)</f>
        <v/>
      </c>
      <c r="J130" s="310" t="str">
        <f t="shared" si="63"/>
        <v/>
      </c>
      <c r="K130" s="311" t="str">
        <f>IF('1043Bf Données de base trav.'!S126="","",'1043Bf Données de base trav.'!S126)</f>
        <v/>
      </c>
      <c r="L130" s="312" t="str">
        <f t="shared" si="64"/>
        <v/>
      </c>
      <c r="M130" s="313" t="str">
        <f t="shared" si="65"/>
        <v/>
      </c>
      <c r="N130" s="314" t="str">
        <f t="shared" si="66"/>
        <v/>
      </c>
      <c r="O130" s="315" t="str">
        <f t="shared" si="67"/>
        <v/>
      </c>
      <c r="P130" s="316" t="str">
        <f t="shared" si="68"/>
        <v/>
      </c>
      <c r="Q130" s="312" t="str">
        <f t="shared" si="69"/>
        <v/>
      </c>
      <c r="R130" s="306" t="str">
        <f>IF(Q130="","",MAX((M130-AH130)*'1043Af Demande'!$B$31,0))</f>
        <v/>
      </c>
      <c r="S130" s="317" t="str">
        <f t="shared" si="70"/>
        <v/>
      </c>
      <c r="T130" s="107"/>
      <c r="U130" s="108" t="str">
        <f t="shared" si="71"/>
        <v/>
      </c>
      <c r="V130" s="109" t="str">
        <f>'1043Bf Données de base trav.'!M126</f>
        <v/>
      </c>
      <c r="W130" s="110" t="str">
        <f>IF(A130="","",'1043Bf Données de base trav.'!Q126-'1043Bf Données de base trav.'!R126)</f>
        <v/>
      </c>
      <c r="X130" s="110" t="str">
        <f>IF(OR($C130="",E130="",F130="",G130="",K130="",'1043Cf CA saisonniers'!$D$25&lt;&gt;"Droit accordé"),"",E130-(F130+G130+W130+K130))</f>
        <v/>
      </c>
      <c r="Y130" s="111" t="str">
        <f t="shared" si="72"/>
        <v/>
      </c>
      <c r="Z130" s="111" t="str">
        <f t="shared" si="73"/>
        <v/>
      </c>
      <c r="AA130" s="111" t="str">
        <f t="shared" si="74"/>
        <v/>
      </c>
      <c r="AB130" s="112" t="str">
        <f t="shared" si="75"/>
        <v/>
      </c>
      <c r="AC130" s="112" t="str">
        <f t="shared" si="76"/>
        <v/>
      </c>
      <c r="AD130" s="112" t="str">
        <f t="shared" si="77"/>
        <v/>
      </c>
      <c r="AE130" s="112" t="str">
        <f t="shared" si="78"/>
        <v/>
      </c>
      <c r="AF130" s="112" t="str">
        <f t="shared" si="79"/>
        <v/>
      </c>
      <c r="AG130" s="112" t="str">
        <f>IF(OR($C130="",L130="",M130=""),"",MAX(N130+'1043Bf Données de base trav.'!T126-M130,0))</f>
        <v/>
      </c>
      <c r="AH130" s="112">
        <f>'1043Bf Données de base trav.'!T126</f>
        <v>0</v>
      </c>
      <c r="AI130" s="112" t="str">
        <f t="shared" si="80"/>
        <v/>
      </c>
      <c r="AJ130" s="113">
        <f t="shared" si="81"/>
        <v>0</v>
      </c>
      <c r="AK130" s="114">
        <f t="shared" si="54"/>
        <v>0</v>
      </c>
      <c r="AL130" s="112">
        <f t="shared" si="82"/>
        <v>0</v>
      </c>
      <c r="AM130" s="112">
        <f>IF(E130="",0,'1043Bf Données de base trav.'!P126)</f>
        <v>0</v>
      </c>
      <c r="AN130" s="115">
        <f>IF('1043Bf Données de base trav.'!Y126&gt;0,AD130,0)</f>
        <v>0</v>
      </c>
      <c r="AO130" s="116">
        <f>IF('1043Bf Données de base trav.'!Y126&gt;0,'1043Bf Données de base trav.'!T126,0)</f>
        <v>0</v>
      </c>
      <c r="AP130" s="112" t="str">
        <f t="shared" si="83"/>
        <v/>
      </c>
      <c r="AQ130" s="112">
        <f>'1043Bf Données de base trav.'!P126</f>
        <v>0</v>
      </c>
      <c r="AR130" s="112">
        <f t="shared" si="84"/>
        <v>0</v>
      </c>
    </row>
    <row r="131" spans="1:44" s="39" customFormat="1" ht="16.95" customHeight="1">
      <c r="A131" s="121" t="str">
        <f>IF('1043Bf Données de base trav.'!A127="","",'1043Bf Données de base trav.'!A127)</f>
        <v/>
      </c>
      <c r="B131" s="122" t="str">
        <f>IF('1043Bf Données de base trav.'!B127="","",'1043Bf Données de base trav.'!B127)</f>
        <v/>
      </c>
      <c r="C131" s="118" t="str">
        <f>IF('1043Bf Données de base trav.'!C127="","",'1043Bf Données de base trav.'!C127)</f>
        <v/>
      </c>
      <c r="D131" s="304" t="str">
        <f>IF(ISERROR('1043Bf Données de base trav.'!AJ127),"",'1043Bf Données de base trav.'!AJ127)</f>
        <v/>
      </c>
      <c r="E131" s="305" t="str">
        <f>IF('1043Bf Données de base trav.'!N127="","",'1043Bf Données de base trav.'!N127)</f>
        <v/>
      </c>
      <c r="F131" s="306" t="str">
        <f>IF('1043Bf Données de base trav.'!O127="","",'1043Bf Données de base trav.'!O127)</f>
        <v/>
      </c>
      <c r="G131" s="307" t="str">
        <f>IF('1043Bf Données de base trav.'!P127="","",'1043Bf Données de base trav.'!P127)</f>
        <v/>
      </c>
      <c r="H131" s="308" t="str">
        <f>IF('1043Bf Données de base trav.'!Q127="","",'1043Bf Données de base trav.'!Q127)</f>
        <v/>
      </c>
      <c r="I131" s="309" t="str">
        <f>IF('1043Bf Données de base trav.'!R127="","",'1043Bf Données de base trav.'!R127)</f>
        <v/>
      </c>
      <c r="J131" s="310" t="str">
        <f t="shared" si="63"/>
        <v/>
      </c>
      <c r="K131" s="311" t="str">
        <f>IF('1043Bf Données de base trav.'!S127="","",'1043Bf Données de base trav.'!S127)</f>
        <v/>
      </c>
      <c r="L131" s="312" t="str">
        <f t="shared" si="64"/>
        <v/>
      </c>
      <c r="M131" s="313" t="str">
        <f t="shared" si="65"/>
        <v/>
      </c>
      <c r="N131" s="314" t="str">
        <f t="shared" si="66"/>
        <v/>
      </c>
      <c r="O131" s="315" t="str">
        <f t="shared" si="67"/>
        <v/>
      </c>
      <c r="P131" s="316" t="str">
        <f t="shared" si="68"/>
        <v/>
      </c>
      <c r="Q131" s="312" t="str">
        <f t="shared" si="69"/>
        <v/>
      </c>
      <c r="R131" s="306" t="str">
        <f>IF(Q131="","",MAX((M131-AH131)*'1043Af Demande'!$B$31,0))</f>
        <v/>
      </c>
      <c r="S131" s="317" t="str">
        <f t="shared" si="70"/>
        <v/>
      </c>
      <c r="T131" s="107"/>
      <c r="U131" s="108" t="str">
        <f t="shared" si="71"/>
        <v/>
      </c>
      <c r="V131" s="109" t="str">
        <f>'1043Bf Données de base trav.'!M127</f>
        <v/>
      </c>
      <c r="W131" s="110" t="str">
        <f>IF(A131="","",'1043Bf Données de base trav.'!Q127-'1043Bf Données de base trav.'!R127)</f>
        <v/>
      </c>
      <c r="X131" s="110" t="str">
        <f>IF(OR($C131="",E131="",F131="",G131="",K131="",'1043Cf CA saisonniers'!$D$25&lt;&gt;"Droit accordé"),"",E131-(F131+G131+W131+K131))</f>
        <v/>
      </c>
      <c r="Y131" s="111" t="str">
        <f t="shared" si="72"/>
        <v/>
      </c>
      <c r="Z131" s="111" t="str">
        <f t="shared" si="73"/>
        <v/>
      </c>
      <c r="AA131" s="111" t="str">
        <f t="shared" si="74"/>
        <v/>
      </c>
      <c r="AB131" s="112" t="str">
        <f t="shared" si="75"/>
        <v/>
      </c>
      <c r="AC131" s="112" t="str">
        <f t="shared" si="76"/>
        <v/>
      </c>
      <c r="AD131" s="112" t="str">
        <f t="shared" si="77"/>
        <v/>
      </c>
      <c r="AE131" s="112" t="str">
        <f t="shared" si="78"/>
        <v/>
      </c>
      <c r="AF131" s="112" t="str">
        <f t="shared" si="79"/>
        <v/>
      </c>
      <c r="AG131" s="112" t="str">
        <f>IF(OR($C131="",L131="",M131=""),"",MAX(N131+'1043Bf Données de base trav.'!T127-M131,0))</f>
        <v/>
      </c>
      <c r="AH131" s="112">
        <f>'1043Bf Données de base trav.'!T127</f>
        <v>0</v>
      </c>
      <c r="AI131" s="112" t="str">
        <f t="shared" si="80"/>
        <v/>
      </c>
      <c r="AJ131" s="113">
        <f t="shared" si="81"/>
        <v>0</v>
      </c>
      <c r="AK131" s="114">
        <f t="shared" si="54"/>
        <v>0</v>
      </c>
      <c r="AL131" s="112">
        <f t="shared" si="82"/>
        <v>0</v>
      </c>
      <c r="AM131" s="112">
        <f>IF(E131="",0,'1043Bf Données de base trav.'!P127)</f>
        <v>0</v>
      </c>
      <c r="AN131" s="115">
        <f>IF('1043Bf Données de base trav.'!Y127&gt;0,AD131,0)</f>
        <v>0</v>
      </c>
      <c r="AO131" s="116">
        <f>IF('1043Bf Données de base trav.'!Y127&gt;0,'1043Bf Données de base trav.'!T127,0)</f>
        <v>0</v>
      </c>
      <c r="AP131" s="112" t="str">
        <f t="shared" si="83"/>
        <v/>
      </c>
      <c r="AQ131" s="112">
        <f>'1043Bf Données de base trav.'!P127</f>
        <v>0</v>
      </c>
      <c r="AR131" s="112">
        <f t="shared" si="84"/>
        <v>0</v>
      </c>
    </row>
    <row r="132" spans="1:44" s="39" customFormat="1" ht="16.95" customHeight="1">
      <c r="A132" s="121" t="str">
        <f>IF('1043Bf Données de base trav.'!A128="","",'1043Bf Données de base trav.'!A128)</f>
        <v/>
      </c>
      <c r="B132" s="122" t="str">
        <f>IF('1043Bf Données de base trav.'!B128="","",'1043Bf Données de base trav.'!B128)</f>
        <v/>
      </c>
      <c r="C132" s="118" t="str">
        <f>IF('1043Bf Données de base trav.'!C128="","",'1043Bf Données de base trav.'!C128)</f>
        <v/>
      </c>
      <c r="D132" s="304" t="str">
        <f>IF(ISERROR('1043Bf Données de base trav.'!AJ128),"",'1043Bf Données de base trav.'!AJ128)</f>
        <v/>
      </c>
      <c r="E132" s="305" t="str">
        <f>IF('1043Bf Données de base trav.'!N128="","",'1043Bf Données de base trav.'!N128)</f>
        <v/>
      </c>
      <c r="F132" s="306" t="str">
        <f>IF('1043Bf Données de base trav.'!O128="","",'1043Bf Données de base trav.'!O128)</f>
        <v/>
      </c>
      <c r="G132" s="307" t="str">
        <f>IF('1043Bf Données de base trav.'!P128="","",'1043Bf Données de base trav.'!P128)</f>
        <v/>
      </c>
      <c r="H132" s="308" t="str">
        <f>IF('1043Bf Données de base trav.'!Q128="","",'1043Bf Données de base trav.'!Q128)</f>
        <v/>
      </c>
      <c r="I132" s="309" t="str">
        <f>IF('1043Bf Données de base trav.'!R128="","",'1043Bf Données de base trav.'!R128)</f>
        <v/>
      </c>
      <c r="J132" s="310" t="str">
        <f t="shared" si="63"/>
        <v/>
      </c>
      <c r="K132" s="311" t="str">
        <f>IF('1043Bf Données de base trav.'!S128="","",'1043Bf Données de base trav.'!S128)</f>
        <v/>
      </c>
      <c r="L132" s="312" t="str">
        <f t="shared" si="64"/>
        <v/>
      </c>
      <c r="M132" s="313" t="str">
        <f t="shared" si="65"/>
        <v/>
      </c>
      <c r="N132" s="314" t="str">
        <f t="shared" si="66"/>
        <v/>
      </c>
      <c r="O132" s="315" t="str">
        <f t="shared" si="67"/>
        <v/>
      </c>
      <c r="P132" s="316" t="str">
        <f t="shared" si="68"/>
        <v/>
      </c>
      <c r="Q132" s="312" t="str">
        <f t="shared" si="69"/>
        <v/>
      </c>
      <c r="R132" s="306" t="str">
        <f>IF(Q132="","",MAX((M132-AH132)*'1043Af Demande'!$B$31,0))</f>
        <v/>
      </c>
      <c r="S132" s="317" t="str">
        <f t="shared" si="70"/>
        <v/>
      </c>
      <c r="T132" s="107"/>
      <c r="U132" s="108" t="str">
        <f t="shared" si="71"/>
        <v/>
      </c>
      <c r="V132" s="109" t="str">
        <f>'1043Bf Données de base trav.'!M128</f>
        <v/>
      </c>
      <c r="W132" s="110" t="str">
        <f>IF(A132="","",'1043Bf Données de base trav.'!Q128-'1043Bf Données de base trav.'!R128)</f>
        <v/>
      </c>
      <c r="X132" s="110" t="str">
        <f>IF(OR($C132="",E132="",F132="",G132="",K132="",'1043Cf CA saisonniers'!$D$25&lt;&gt;"Droit accordé"),"",E132-(F132+G132+W132+K132))</f>
        <v/>
      </c>
      <c r="Y132" s="111" t="str">
        <f t="shared" si="72"/>
        <v/>
      </c>
      <c r="Z132" s="111" t="str">
        <f t="shared" si="73"/>
        <v/>
      </c>
      <c r="AA132" s="111" t="str">
        <f t="shared" si="74"/>
        <v/>
      </c>
      <c r="AB132" s="112" t="str">
        <f t="shared" si="75"/>
        <v/>
      </c>
      <c r="AC132" s="112" t="str">
        <f t="shared" si="76"/>
        <v/>
      </c>
      <c r="AD132" s="112" t="str">
        <f t="shared" si="77"/>
        <v/>
      </c>
      <c r="AE132" s="112" t="str">
        <f t="shared" si="78"/>
        <v/>
      </c>
      <c r="AF132" s="112" t="str">
        <f t="shared" si="79"/>
        <v/>
      </c>
      <c r="AG132" s="112" t="str">
        <f>IF(OR($C132="",L132="",M132=""),"",MAX(N132+'1043Bf Données de base trav.'!T128-M132,0))</f>
        <v/>
      </c>
      <c r="AH132" s="112">
        <f>'1043Bf Données de base trav.'!T128</f>
        <v>0</v>
      </c>
      <c r="AI132" s="112" t="str">
        <f t="shared" si="80"/>
        <v/>
      </c>
      <c r="AJ132" s="113">
        <f t="shared" si="81"/>
        <v>0</v>
      </c>
      <c r="AK132" s="114">
        <f t="shared" si="54"/>
        <v>0</v>
      </c>
      <c r="AL132" s="112">
        <f t="shared" si="82"/>
        <v>0</v>
      </c>
      <c r="AM132" s="112">
        <f>IF(E132="",0,'1043Bf Données de base trav.'!P128)</f>
        <v>0</v>
      </c>
      <c r="AN132" s="115">
        <f>IF('1043Bf Données de base trav.'!Y128&gt;0,AD132,0)</f>
        <v>0</v>
      </c>
      <c r="AO132" s="116">
        <f>IF('1043Bf Données de base trav.'!Y128&gt;0,'1043Bf Données de base trav.'!T128,0)</f>
        <v>0</v>
      </c>
      <c r="AP132" s="112" t="str">
        <f t="shared" si="83"/>
        <v/>
      </c>
      <c r="AQ132" s="112">
        <f>'1043Bf Données de base trav.'!P128</f>
        <v>0</v>
      </c>
      <c r="AR132" s="112">
        <f t="shared" si="84"/>
        <v>0</v>
      </c>
    </row>
    <row r="133" spans="1:44" s="39" customFormat="1" ht="16.95" customHeight="1">
      <c r="A133" s="121" t="str">
        <f>IF('1043Bf Données de base trav.'!A129="","",'1043Bf Données de base trav.'!A129)</f>
        <v/>
      </c>
      <c r="B133" s="122" t="str">
        <f>IF('1043Bf Données de base trav.'!B129="","",'1043Bf Données de base trav.'!B129)</f>
        <v/>
      </c>
      <c r="C133" s="118" t="str">
        <f>IF('1043Bf Données de base trav.'!C129="","",'1043Bf Données de base trav.'!C129)</f>
        <v/>
      </c>
      <c r="D133" s="304" t="str">
        <f>IF(ISERROR('1043Bf Données de base trav.'!AJ129),"",'1043Bf Données de base trav.'!AJ129)</f>
        <v/>
      </c>
      <c r="E133" s="305" t="str">
        <f>IF('1043Bf Données de base trav.'!N129="","",'1043Bf Données de base trav.'!N129)</f>
        <v/>
      </c>
      <c r="F133" s="306" t="str">
        <f>IF('1043Bf Données de base trav.'!O129="","",'1043Bf Données de base trav.'!O129)</f>
        <v/>
      </c>
      <c r="G133" s="307" t="str">
        <f>IF('1043Bf Données de base trav.'!P129="","",'1043Bf Données de base trav.'!P129)</f>
        <v/>
      </c>
      <c r="H133" s="308" t="str">
        <f>IF('1043Bf Données de base trav.'!Q129="","",'1043Bf Données de base trav.'!Q129)</f>
        <v/>
      </c>
      <c r="I133" s="309" t="str">
        <f>IF('1043Bf Données de base trav.'!R129="","",'1043Bf Données de base trav.'!R129)</f>
        <v/>
      </c>
      <c r="J133" s="310" t="str">
        <f t="shared" si="63"/>
        <v/>
      </c>
      <c r="K133" s="311" t="str">
        <f>IF('1043Bf Données de base trav.'!S129="","",'1043Bf Données de base trav.'!S129)</f>
        <v/>
      </c>
      <c r="L133" s="312" t="str">
        <f t="shared" si="64"/>
        <v/>
      </c>
      <c r="M133" s="313" t="str">
        <f t="shared" si="65"/>
        <v/>
      </c>
      <c r="N133" s="314" t="str">
        <f t="shared" si="66"/>
        <v/>
      </c>
      <c r="O133" s="315" t="str">
        <f t="shared" si="67"/>
        <v/>
      </c>
      <c r="P133" s="316" t="str">
        <f t="shared" si="68"/>
        <v/>
      </c>
      <c r="Q133" s="312" t="str">
        <f t="shared" si="69"/>
        <v/>
      </c>
      <c r="R133" s="306" t="str">
        <f>IF(Q133="","",MAX((M133-AH133)*'1043Af Demande'!$B$31,0))</f>
        <v/>
      </c>
      <c r="S133" s="317" t="str">
        <f t="shared" si="70"/>
        <v/>
      </c>
      <c r="T133" s="107"/>
      <c r="U133" s="108" t="str">
        <f t="shared" si="71"/>
        <v/>
      </c>
      <c r="V133" s="109" t="str">
        <f>'1043Bf Données de base trav.'!M129</f>
        <v/>
      </c>
      <c r="W133" s="110" t="str">
        <f>IF(A133="","",'1043Bf Données de base trav.'!Q129-'1043Bf Données de base trav.'!R129)</f>
        <v/>
      </c>
      <c r="X133" s="110" t="str">
        <f>IF(OR($C133="",E133="",F133="",G133="",K133="",'1043Cf CA saisonniers'!$D$25&lt;&gt;"Droit accordé"),"",E133-(F133+G133+W133+K133))</f>
        <v/>
      </c>
      <c r="Y133" s="111" t="str">
        <f t="shared" si="72"/>
        <v/>
      </c>
      <c r="Z133" s="111" t="str">
        <f t="shared" si="73"/>
        <v/>
      </c>
      <c r="AA133" s="111" t="str">
        <f t="shared" si="74"/>
        <v/>
      </c>
      <c r="AB133" s="112" t="str">
        <f t="shared" si="75"/>
        <v/>
      </c>
      <c r="AC133" s="112" t="str">
        <f t="shared" si="76"/>
        <v/>
      </c>
      <c r="AD133" s="112" t="str">
        <f t="shared" si="77"/>
        <v/>
      </c>
      <c r="AE133" s="112" t="str">
        <f t="shared" si="78"/>
        <v/>
      </c>
      <c r="AF133" s="112" t="str">
        <f t="shared" si="79"/>
        <v/>
      </c>
      <c r="AG133" s="112" t="str">
        <f>IF(OR($C133="",L133="",M133=""),"",MAX(N133+'1043Bf Données de base trav.'!T129-M133,0))</f>
        <v/>
      </c>
      <c r="AH133" s="112">
        <f>'1043Bf Données de base trav.'!T129</f>
        <v>0</v>
      </c>
      <c r="AI133" s="112" t="str">
        <f t="shared" si="80"/>
        <v/>
      </c>
      <c r="AJ133" s="113">
        <f t="shared" si="81"/>
        <v>0</v>
      </c>
      <c r="AK133" s="114">
        <f t="shared" si="54"/>
        <v>0</v>
      </c>
      <c r="AL133" s="112">
        <f t="shared" si="82"/>
        <v>0</v>
      </c>
      <c r="AM133" s="112">
        <f>IF(E133="",0,'1043Bf Données de base trav.'!P129)</f>
        <v>0</v>
      </c>
      <c r="AN133" s="115">
        <f>IF('1043Bf Données de base trav.'!Y129&gt;0,AD133,0)</f>
        <v>0</v>
      </c>
      <c r="AO133" s="116">
        <f>IF('1043Bf Données de base trav.'!Y129&gt;0,'1043Bf Données de base trav.'!T129,0)</f>
        <v>0</v>
      </c>
      <c r="AP133" s="112" t="str">
        <f t="shared" si="83"/>
        <v/>
      </c>
      <c r="AQ133" s="112">
        <f>'1043Bf Données de base trav.'!P129</f>
        <v>0</v>
      </c>
      <c r="AR133" s="112">
        <f t="shared" si="84"/>
        <v>0</v>
      </c>
    </row>
    <row r="134" spans="1:44" s="39" customFormat="1" ht="16.95" customHeight="1">
      <c r="A134" s="121" t="str">
        <f>IF('1043Bf Données de base trav.'!A130="","",'1043Bf Données de base trav.'!A130)</f>
        <v/>
      </c>
      <c r="B134" s="122" t="str">
        <f>IF('1043Bf Données de base trav.'!B130="","",'1043Bf Données de base trav.'!B130)</f>
        <v/>
      </c>
      <c r="C134" s="118" t="str">
        <f>IF('1043Bf Données de base trav.'!C130="","",'1043Bf Données de base trav.'!C130)</f>
        <v/>
      </c>
      <c r="D134" s="304" t="str">
        <f>IF(ISERROR('1043Bf Données de base trav.'!AJ130),"",'1043Bf Données de base trav.'!AJ130)</f>
        <v/>
      </c>
      <c r="E134" s="305" t="str">
        <f>IF('1043Bf Données de base trav.'!N130="","",'1043Bf Données de base trav.'!N130)</f>
        <v/>
      </c>
      <c r="F134" s="306" t="str">
        <f>IF('1043Bf Données de base trav.'!O130="","",'1043Bf Données de base trav.'!O130)</f>
        <v/>
      </c>
      <c r="G134" s="307" t="str">
        <f>IF('1043Bf Données de base trav.'!P130="","",'1043Bf Données de base trav.'!P130)</f>
        <v/>
      </c>
      <c r="H134" s="308" t="str">
        <f>IF('1043Bf Données de base trav.'!Q130="","",'1043Bf Données de base trav.'!Q130)</f>
        <v/>
      </c>
      <c r="I134" s="309" t="str">
        <f>IF('1043Bf Données de base trav.'!R130="","",'1043Bf Données de base trav.'!R130)</f>
        <v/>
      </c>
      <c r="J134" s="310" t="str">
        <f t="shared" si="63"/>
        <v/>
      </c>
      <c r="K134" s="311" t="str">
        <f>IF('1043Bf Données de base trav.'!S130="","",'1043Bf Données de base trav.'!S130)</f>
        <v/>
      </c>
      <c r="L134" s="312" t="str">
        <f t="shared" si="64"/>
        <v/>
      </c>
      <c r="M134" s="313" t="str">
        <f t="shared" si="65"/>
        <v/>
      </c>
      <c r="N134" s="314" t="str">
        <f t="shared" si="66"/>
        <v/>
      </c>
      <c r="O134" s="315" t="str">
        <f t="shared" si="67"/>
        <v/>
      </c>
      <c r="P134" s="316" t="str">
        <f t="shared" si="68"/>
        <v/>
      </c>
      <c r="Q134" s="312" t="str">
        <f t="shared" si="69"/>
        <v/>
      </c>
      <c r="R134" s="306" t="str">
        <f>IF(Q134="","",MAX((M134-AH134)*'1043Af Demande'!$B$31,0))</f>
        <v/>
      </c>
      <c r="S134" s="317" t="str">
        <f t="shared" si="70"/>
        <v/>
      </c>
      <c r="T134" s="107"/>
      <c r="U134" s="108" t="str">
        <f t="shared" si="71"/>
        <v/>
      </c>
      <c r="V134" s="109" t="str">
        <f>'1043Bf Données de base trav.'!M130</f>
        <v/>
      </c>
      <c r="W134" s="110" t="str">
        <f>IF(A134="","",'1043Bf Données de base trav.'!Q130-'1043Bf Données de base trav.'!R130)</f>
        <v/>
      </c>
      <c r="X134" s="110" t="str">
        <f>IF(OR($C134="",E134="",F134="",G134="",K134="",'1043Cf CA saisonniers'!$D$25&lt;&gt;"Droit accordé"),"",E134-(F134+G134+W134+K134))</f>
        <v/>
      </c>
      <c r="Y134" s="111" t="str">
        <f t="shared" si="72"/>
        <v/>
      </c>
      <c r="Z134" s="111" t="str">
        <f t="shared" si="73"/>
        <v/>
      </c>
      <c r="AA134" s="111" t="str">
        <f t="shared" si="74"/>
        <v/>
      </c>
      <c r="AB134" s="112" t="str">
        <f t="shared" si="75"/>
        <v/>
      </c>
      <c r="AC134" s="112" t="str">
        <f t="shared" si="76"/>
        <v/>
      </c>
      <c r="AD134" s="112" t="str">
        <f t="shared" si="77"/>
        <v/>
      </c>
      <c r="AE134" s="112" t="str">
        <f t="shared" si="78"/>
        <v/>
      </c>
      <c r="AF134" s="112" t="str">
        <f t="shared" si="79"/>
        <v/>
      </c>
      <c r="AG134" s="112" t="str">
        <f>IF(OR($C134="",L134="",M134=""),"",MAX(N134+'1043Bf Données de base trav.'!T130-M134,0))</f>
        <v/>
      </c>
      <c r="AH134" s="112">
        <f>'1043Bf Données de base trav.'!T130</f>
        <v>0</v>
      </c>
      <c r="AI134" s="112" t="str">
        <f t="shared" si="80"/>
        <v/>
      </c>
      <c r="AJ134" s="113">
        <f t="shared" si="81"/>
        <v>0</v>
      </c>
      <c r="AK134" s="114">
        <f t="shared" si="54"/>
        <v>0</v>
      </c>
      <c r="AL134" s="112">
        <f t="shared" si="82"/>
        <v>0</v>
      </c>
      <c r="AM134" s="112">
        <f>IF(E134="",0,'1043Bf Données de base trav.'!P130)</f>
        <v>0</v>
      </c>
      <c r="AN134" s="115">
        <f>IF('1043Bf Données de base trav.'!Y130&gt;0,AD134,0)</f>
        <v>0</v>
      </c>
      <c r="AO134" s="116">
        <f>IF('1043Bf Données de base trav.'!Y130&gt;0,'1043Bf Données de base trav.'!T130,0)</f>
        <v>0</v>
      </c>
      <c r="AP134" s="112" t="str">
        <f t="shared" si="83"/>
        <v/>
      </c>
      <c r="AQ134" s="112">
        <f>'1043Bf Données de base trav.'!P130</f>
        <v>0</v>
      </c>
      <c r="AR134" s="112">
        <f t="shared" si="84"/>
        <v>0</v>
      </c>
    </row>
    <row r="135" spans="1:44" s="39" customFormat="1" ht="16.95" customHeight="1">
      <c r="A135" s="121" t="str">
        <f>IF('1043Bf Données de base trav.'!A131="","",'1043Bf Données de base trav.'!A131)</f>
        <v/>
      </c>
      <c r="B135" s="122" t="str">
        <f>IF('1043Bf Données de base trav.'!B131="","",'1043Bf Données de base trav.'!B131)</f>
        <v/>
      </c>
      <c r="C135" s="118" t="str">
        <f>IF('1043Bf Données de base trav.'!C131="","",'1043Bf Données de base trav.'!C131)</f>
        <v/>
      </c>
      <c r="D135" s="304" t="str">
        <f>IF(ISERROR('1043Bf Données de base trav.'!AJ131),"",'1043Bf Données de base trav.'!AJ131)</f>
        <v/>
      </c>
      <c r="E135" s="305" t="str">
        <f>IF('1043Bf Données de base trav.'!N131="","",'1043Bf Données de base trav.'!N131)</f>
        <v/>
      </c>
      <c r="F135" s="306" t="str">
        <f>IF('1043Bf Données de base trav.'!O131="","",'1043Bf Données de base trav.'!O131)</f>
        <v/>
      </c>
      <c r="G135" s="307" t="str">
        <f>IF('1043Bf Données de base trav.'!P131="","",'1043Bf Données de base trav.'!P131)</f>
        <v/>
      </c>
      <c r="H135" s="308" t="str">
        <f>IF('1043Bf Données de base trav.'!Q131="","",'1043Bf Données de base trav.'!Q131)</f>
        <v/>
      </c>
      <c r="I135" s="309" t="str">
        <f>IF('1043Bf Données de base trav.'!R131="","",'1043Bf Données de base trav.'!R131)</f>
        <v/>
      </c>
      <c r="J135" s="310" t="str">
        <f t="shared" si="63"/>
        <v/>
      </c>
      <c r="K135" s="311" t="str">
        <f>IF('1043Bf Données de base trav.'!S131="","",'1043Bf Données de base trav.'!S131)</f>
        <v/>
      </c>
      <c r="L135" s="312" t="str">
        <f t="shared" si="64"/>
        <v/>
      </c>
      <c r="M135" s="313" t="str">
        <f t="shared" si="65"/>
        <v/>
      </c>
      <c r="N135" s="314" t="str">
        <f t="shared" si="66"/>
        <v/>
      </c>
      <c r="O135" s="315" t="str">
        <f t="shared" si="67"/>
        <v/>
      </c>
      <c r="P135" s="316" t="str">
        <f t="shared" si="68"/>
        <v/>
      </c>
      <c r="Q135" s="312" t="str">
        <f t="shared" si="69"/>
        <v/>
      </c>
      <c r="R135" s="306" t="str">
        <f>IF(Q135="","",MAX((M135-AH135)*'1043Af Demande'!$B$31,0))</f>
        <v/>
      </c>
      <c r="S135" s="317" t="str">
        <f t="shared" si="70"/>
        <v/>
      </c>
      <c r="T135" s="107"/>
      <c r="U135" s="108" t="str">
        <f t="shared" si="71"/>
        <v/>
      </c>
      <c r="V135" s="109" t="str">
        <f>'1043Bf Données de base trav.'!M131</f>
        <v/>
      </c>
      <c r="W135" s="110" t="str">
        <f>IF(A135="","",'1043Bf Données de base trav.'!Q131-'1043Bf Données de base trav.'!R131)</f>
        <v/>
      </c>
      <c r="X135" s="110" t="str">
        <f>IF(OR($C135="",E135="",F135="",G135="",K135="",'1043Cf CA saisonniers'!$D$25&lt;&gt;"Droit accordé"),"",E135-(F135+G135+W135+K135))</f>
        <v/>
      </c>
      <c r="Y135" s="111" t="str">
        <f t="shared" si="72"/>
        <v/>
      </c>
      <c r="Z135" s="111" t="str">
        <f t="shared" si="73"/>
        <v/>
      </c>
      <c r="AA135" s="111" t="str">
        <f t="shared" si="74"/>
        <v/>
      </c>
      <c r="AB135" s="112" t="str">
        <f t="shared" si="75"/>
        <v/>
      </c>
      <c r="AC135" s="112" t="str">
        <f t="shared" si="76"/>
        <v/>
      </c>
      <c r="AD135" s="112" t="str">
        <f t="shared" si="77"/>
        <v/>
      </c>
      <c r="AE135" s="112" t="str">
        <f t="shared" si="78"/>
        <v/>
      </c>
      <c r="AF135" s="112" t="str">
        <f t="shared" si="79"/>
        <v/>
      </c>
      <c r="AG135" s="112" t="str">
        <f>IF(OR($C135="",L135="",M135=""),"",MAX(N135+'1043Bf Données de base trav.'!T131-M135,0))</f>
        <v/>
      </c>
      <c r="AH135" s="112">
        <f>'1043Bf Données de base trav.'!T131</f>
        <v>0</v>
      </c>
      <c r="AI135" s="112" t="str">
        <f t="shared" si="80"/>
        <v/>
      </c>
      <c r="AJ135" s="113">
        <f t="shared" si="81"/>
        <v>0</v>
      </c>
      <c r="AK135" s="114">
        <f t="shared" si="54"/>
        <v>0</v>
      </c>
      <c r="AL135" s="112">
        <f t="shared" si="82"/>
        <v>0</v>
      </c>
      <c r="AM135" s="112">
        <f>IF(E135="",0,'1043Bf Données de base trav.'!P131)</f>
        <v>0</v>
      </c>
      <c r="AN135" s="115">
        <f>IF('1043Bf Données de base trav.'!Y131&gt;0,AD135,0)</f>
        <v>0</v>
      </c>
      <c r="AO135" s="116">
        <f>IF('1043Bf Données de base trav.'!Y131&gt;0,'1043Bf Données de base trav.'!T131,0)</f>
        <v>0</v>
      </c>
      <c r="AP135" s="112" t="str">
        <f t="shared" si="83"/>
        <v/>
      </c>
      <c r="AQ135" s="112">
        <f>'1043Bf Données de base trav.'!P131</f>
        <v>0</v>
      </c>
      <c r="AR135" s="112">
        <f t="shared" si="84"/>
        <v>0</v>
      </c>
    </row>
    <row r="136" spans="1:44" s="39" customFormat="1" ht="16.95" customHeight="1">
      <c r="A136" s="121" t="str">
        <f>IF('1043Bf Données de base trav.'!A132="","",'1043Bf Données de base trav.'!A132)</f>
        <v/>
      </c>
      <c r="B136" s="122" t="str">
        <f>IF('1043Bf Données de base trav.'!B132="","",'1043Bf Données de base trav.'!B132)</f>
        <v/>
      </c>
      <c r="C136" s="118" t="str">
        <f>IF('1043Bf Données de base trav.'!C132="","",'1043Bf Données de base trav.'!C132)</f>
        <v/>
      </c>
      <c r="D136" s="304" t="str">
        <f>IF(ISERROR('1043Bf Données de base trav.'!AJ132),"",'1043Bf Données de base trav.'!AJ132)</f>
        <v/>
      </c>
      <c r="E136" s="305" t="str">
        <f>IF('1043Bf Données de base trav.'!N132="","",'1043Bf Données de base trav.'!N132)</f>
        <v/>
      </c>
      <c r="F136" s="306" t="str">
        <f>IF('1043Bf Données de base trav.'!O132="","",'1043Bf Données de base trav.'!O132)</f>
        <v/>
      </c>
      <c r="G136" s="307" t="str">
        <f>IF('1043Bf Données de base trav.'!P132="","",'1043Bf Données de base trav.'!P132)</f>
        <v/>
      </c>
      <c r="H136" s="308" t="str">
        <f>IF('1043Bf Données de base trav.'!Q132="","",'1043Bf Données de base trav.'!Q132)</f>
        <v/>
      </c>
      <c r="I136" s="309" t="str">
        <f>IF('1043Bf Données de base trav.'!R132="","",'1043Bf Données de base trav.'!R132)</f>
        <v/>
      </c>
      <c r="J136" s="310" t="str">
        <f t="shared" si="63"/>
        <v/>
      </c>
      <c r="K136" s="311" t="str">
        <f>IF('1043Bf Données de base trav.'!S132="","",'1043Bf Données de base trav.'!S132)</f>
        <v/>
      </c>
      <c r="L136" s="312" t="str">
        <f t="shared" si="64"/>
        <v/>
      </c>
      <c r="M136" s="313" t="str">
        <f t="shared" si="65"/>
        <v/>
      </c>
      <c r="N136" s="314" t="str">
        <f t="shared" si="66"/>
        <v/>
      </c>
      <c r="O136" s="315" t="str">
        <f t="shared" si="67"/>
        <v/>
      </c>
      <c r="P136" s="316" t="str">
        <f t="shared" si="68"/>
        <v/>
      </c>
      <c r="Q136" s="312" t="str">
        <f t="shared" si="69"/>
        <v/>
      </c>
      <c r="R136" s="306" t="str">
        <f>IF(Q136="","",MAX((M136-AH136)*'1043Af Demande'!$B$31,0))</f>
        <v/>
      </c>
      <c r="S136" s="317" t="str">
        <f t="shared" si="70"/>
        <v/>
      </c>
      <c r="T136" s="107"/>
      <c r="U136" s="108" t="str">
        <f t="shared" si="71"/>
        <v/>
      </c>
      <c r="V136" s="109" t="str">
        <f>'1043Bf Données de base trav.'!M132</f>
        <v/>
      </c>
      <c r="W136" s="110" t="str">
        <f>IF(A136="","",'1043Bf Données de base trav.'!Q132-'1043Bf Données de base trav.'!R132)</f>
        <v/>
      </c>
      <c r="X136" s="110" t="str">
        <f>IF(OR($C136="",E136="",F136="",G136="",K136="",'1043Cf CA saisonniers'!$D$25&lt;&gt;"Droit accordé"),"",E136-(F136+G136+W136+K136))</f>
        <v/>
      </c>
      <c r="Y136" s="111" t="str">
        <f t="shared" si="72"/>
        <v/>
      </c>
      <c r="Z136" s="111" t="str">
        <f t="shared" si="73"/>
        <v/>
      </c>
      <c r="AA136" s="111" t="str">
        <f t="shared" si="74"/>
        <v/>
      </c>
      <c r="AB136" s="112" t="str">
        <f t="shared" si="75"/>
        <v/>
      </c>
      <c r="AC136" s="112" t="str">
        <f t="shared" si="76"/>
        <v/>
      </c>
      <c r="AD136" s="112" t="str">
        <f t="shared" si="77"/>
        <v/>
      </c>
      <c r="AE136" s="112" t="str">
        <f t="shared" si="78"/>
        <v/>
      </c>
      <c r="AF136" s="112" t="str">
        <f t="shared" si="79"/>
        <v/>
      </c>
      <c r="AG136" s="112" t="str">
        <f>IF(OR($C136="",L136="",M136=""),"",MAX(N136+'1043Bf Données de base trav.'!T132-M136,0))</f>
        <v/>
      </c>
      <c r="AH136" s="112">
        <f>'1043Bf Données de base trav.'!T132</f>
        <v>0</v>
      </c>
      <c r="AI136" s="112" t="str">
        <f t="shared" si="80"/>
        <v/>
      </c>
      <c r="AJ136" s="113">
        <f t="shared" si="81"/>
        <v>0</v>
      </c>
      <c r="AK136" s="114">
        <f t="shared" si="54"/>
        <v>0</v>
      </c>
      <c r="AL136" s="112">
        <f t="shared" si="82"/>
        <v>0</v>
      </c>
      <c r="AM136" s="112">
        <f>IF(E136="",0,'1043Bf Données de base trav.'!P132)</f>
        <v>0</v>
      </c>
      <c r="AN136" s="115">
        <f>IF('1043Bf Données de base trav.'!Y132&gt;0,AD136,0)</f>
        <v>0</v>
      </c>
      <c r="AO136" s="116">
        <f>IF('1043Bf Données de base trav.'!Y132&gt;0,'1043Bf Données de base trav.'!T132,0)</f>
        <v>0</v>
      </c>
      <c r="AP136" s="112" t="str">
        <f t="shared" si="83"/>
        <v/>
      </c>
      <c r="AQ136" s="112">
        <f>'1043Bf Données de base trav.'!P132</f>
        <v>0</v>
      </c>
      <c r="AR136" s="112">
        <f t="shared" si="84"/>
        <v>0</v>
      </c>
    </row>
    <row r="137" spans="1:44" s="39" customFormat="1" ht="16.95" customHeight="1">
      <c r="A137" s="121" t="str">
        <f>IF('1043Bf Données de base trav.'!A133="","",'1043Bf Données de base trav.'!A133)</f>
        <v/>
      </c>
      <c r="B137" s="122" t="str">
        <f>IF('1043Bf Données de base trav.'!B133="","",'1043Bf Données de base trav.'!B133)</f>
        <v/>
      </c>
      <c r="C137" s="118" t="str">
        <f>IF('1043Bf Données de base trav.'!C133="","",'1043Bf Données de base trav.'!C133)</f>
        <v/>
      </c>
      <c r="D137" s="304" t="str">
        <f>IF(ISERROR('1043Bf Données de base trav.'!AJ133),"",'1043Bf Données de base trav.'!AJ133)</f>
        <v/>
      </c>
      <c r="E137" s="305" t="str">
        <f>IF('1043Bf Données de base trav.'!N133="","",'1043Bf Données de base trav.'!N133)</f>
        <v/>
      </c>
      <c r="F137" s="306" t="str">
        <f>IF('1043Bf Données de base trav.'!O133="","",'1043Bf Données de base trav.'!O133)</f>
        <v/>
      </c>
      <c r="G137" s="307" t="str">
        <f>IF('1043Bf Données de base trav.'!P133="","",'1043Bf Données de base trav.'!P133)</f>
        <v/>
      </c>
      <c r="H137" s="308" t="str">
        <f>IF('1043Bf Données de base trav.'!Q133="","",'1043Bf Données de base trav.'!Q133)</f>
        <v/>
      </c>
      <c r="I137" s="309" t="str">
        <f>IF('1043Bf Données de base trav.'!R133="","",'1043Bf Données de base trav.'!R133)</f>
        <v/>
      </c>
      <c r="J137" s="310" t="str">
        <f t="shared" si="63"/>
        <v/>
      </c>
      <c r="K137" s="311" t="str">
        <f>IF('1043Bf Données de base trav.'!S133="","",'1043Bf Données de base trav.'!S133)</f>
        <v/>
      </c>
      <c r="L137" s="312" t="str">
        <f t="shared" si="64"/>
        <v/>
      </c>
      <c r="M137" s="313" t="str">
        <f t="shared" si="65"/>
        <v/>
      </c>
      <c r="N137" s="314" t="str">
        <f t="shared" si="66"/>
        <v/>
      </c>
      <c r="O137" s="315" t="str">
        <f t="shared" si="67"/>
        <v/>
      </c>
      <c r="P137" s="316" t="str">
        <f t="shared" si="68"/>
        <v/>
      </c>
      <c r="Q137" s="312" t="str">
        <f t="shared" si="69"/>
        <v/>
      </c>
      <c r="R137" s="306" t="str">
        <f>IF(Q137="","",MAX((M137-AH137)*'1043Af Demande'!$B$31,0))</f>
        <v/>
      </c>
      <c r="S137" s="317" t="str">
        <f t="shared" si="70"/>
        <v/>
      </c>
      <c r="T137" s="107"/>
      <c r="U137" s="108" t="str">
        <f t="shared" si="71"/>
        <v/>
      </c>
      <c r="V137" s="109" t="str">
        <f>'1043Bf Données de base trav.'!M133</f>
        <v/>
      </c>
      <c r="W137" s="110" t="str">
        <f>IF(A137="","",'1043Bf Données de base trav.'!Q133-'1043Bf Données de base trav.'!R133)</f>
        <v/>
      </c>
      <c r="X137" s="110" t="str">
        <f>IF(OR($C137="",E137="",F137="",G137="",K137="",'1043Cf CA saisonniers'!$D$25&lt;&gt;"Droit accordé"),"",E137-(F137+G137+W137+K137))</f>
        <v/>
      </c>
      <c r="Y137" s="111" t="str">
        <f t="shared" si="72"/>
        <v/>
      </c>
      <c r="Z137" s="111" t="str">
        <f t="shared" si="73"/>
        <v/>
      </c>
      <c r="AA137" s="111" t="str">
        <f t="shared" si="74"/>
        <v/>
      </c>
      <c r="AB137" s="112" t="str">
        <f t="shared" si="75"/>
        <v/>
      </c>
      <c r="AC137" s="112" t="str">
        <f t="shared" si="76"/>
        <v/>
      </c>
      <c r="AD137" s="112" t="str">
        <f t="shared" si="77"/>
        <v/>
      </c>
      <c r="AE137" s="112" t="str">
        <f t="shared" si="78"/>
        <v/>
      </c>
      <c r="AF137" s="112" t="str">
        <f t="shared" si="79"/>
        <v/>
      </c>
      <c r="AG137" s="112" t="str">
        <f>IF(OR($C137="",L137="",M137=""),"",MAX(N137+'1043Bf Données de base trav.'!T133-M137,0))</f>
        <v/>
      </c>
      <c r="AH137" s="112">
        <f>'1043Bf Données de base trav.'!T133</f>
        <v>0</v>
      </c>
      <c r="AI137" s="112" t="str">
        <f t="shared" si="80"/>
        <v/>
      </c>
      <c r="AJ137" s="113">
        <f t="shared" si="81"/>
        <v>0</v>
      </c>
      <c r="AK137" s="114">
        <f t="shared" si="54"/>
        <v>0</v>
      </c>
      <c r="AL137" s="112">
        <f t="shared" si="82"/>
        <v>0</v>
      </c>
      <c r="AM137" s="112">
        <f>IF(E137="",0,'1043Bf Données de base trav.'!P133)</f>
        <v>0</v>
      </c>
      <c r="AN137" s="115">
        <f>IF('1043Bf Données de base trav.'!Y133&gt;0,AD137,0)</f>
        <v>0</v>
      </c>
      <c r="AO137" s="116">
        <f>IF('1043Bf Données de base trav.'!Y133&gt;0,'1043Bf Données de base trav.'!T133,0)</f>
        <v>0</v>
      </c>
      <c r="AP137" s="112" t="str">
        <f t="shared" si="83"/>
        <v/>
      </c>
      <c r="AQ137" s="112">
        <f>'1043Bf Données de base trav.'!P133</f>
        <v>0</v>
      </c>
      <c r="AR137" s="112">
        <f t="shared" si="84"/>
        <v>0</v>
      </c>
    </row>
    <row r="138" spans="1:44" s="39" customFormat="1" ht="16.95" customHeight="1">
      <c r="A138" s="121" t="str">
        <f>IF('1043Bf Données de base trav.'!A134="","",'1043Bf Données de base trav.'!A134)</f>
        <v/>
      </c>
      <c r="B138" s="122" t="str">
        <f>IF('1043Bf Données de base trav.'!B134="","",'1043Bf Données de base trav.'!B134)</f>
        <v/>
      </c>
      <c r="C138" s="118" t="str">
        <f>IF('1043Bf Données de base trav.'!C134="","",'1043Bf Données de base trav.'!C134)</f>
        <v/>
      </c>
      <c r="D138" s="304" t="str">
        <f>IF(ISERROR('1043Bf Données de base trav.'!AJ134),"",'1043Bf Données de base trav.'!AJ134)</f>
        <v/>
      </c>
      <c r="E138" s="305" t="str">
        <f>IF('1043Bf Données de base trav.'!N134="","",'1043Bf Données de base trav.'!N134)</f>
        <v/>
      </c>
      <c r="F138" s="306" t="str">
        <f>IF('1043Bf Données de base trav.'!O134="","",'1043Bf Données de base trav.'!O134)</f>
        <v/>
      </c>
      <c r="G138" s="307" t="str">
        <f>IF('1043Bf Données de base trav.'!P134="","",'1043Bf Données de base trav.'!P134)</f>
        <v/>
      </c>
      <c r="H138" s="308" t="str">
        <f>IF('1043Bf Données de base trav.'!Q134="","",'1043Bf Données de base trav.'!Q134)</f>
        <v/>
      </c>
      <c r="I138" s="309" t="str">
        <f>IF('1043Bf Données de base trav.'!R134="","",'1043Bf Données de base trav.'!R134)</f>
        <v/>
      </c>
      <c r="J138" s="310" t="str">
        <f t="shared" si="63"/>
        <v/>
      </c>
      <c r="K138" s="311" t="str">
        <f>IF('1043Bf Données de base trav.'!S134="","",'1043Bf Données de base trav.'!S134)</f>
        <v/>
      </c>
      <c r="L138" s="312" t="str">
        <f t="shared" si="64"/>
        <v/>
      </c>
      <c r="M138" s="313" t="str">
        <f t="shared" si="65"/>
        <v/>
      </c>
      <c r="N138" s="314" t="str">
        <f t="shared" si="66"/>
        <v/>
      </c>
      <c r="O138" s="315" t="str">
        <f t="shared" si="67"/>
        <v/>
      </c>
      <c r="P138" s="316" t="str">
        <f t="shared" si="68"/>
        <v/>
      </c>
      <c r="Q138" s="312" t="str">
        <f t="shared" si="69"/>
        <v/>
      </c>
      <c r="R138" s="306" t="str">
        <f>IF(Q138="","",MAX((M138-AH138)*'1043Af Demande'!$B$31,0))</f>
        <v/>
      </c>
      <c r="S138" s="317" t="str">
        <f t="shared" si="70"/>
        <v/>
      </c>
      <c r="T138" s="107"/>
      <c r="U138" s="108" t="str">
        <f t="shared" si="71"/>
        <v/>
      </c>
      <c r="V138" s="109" t="str">
        <f>'1043Bf Données de base trav.'!M134</f>
        <v/>
      </c>
      <c r="W138" s="110" t="str">
        <f>IF(A138="","",'1043Bf Données de base trav.'!Q134-'1043Bf Données de base trav.'!R134)</f>
        <v/>
      </c>
      <c r="X138" s="110" t="str">
        <f>IF(OR($C138="",E138="",F138="",G138="",K138="",'1043Cf CA saisonniers'!$D$25&lt;&gt;"Droit accordé"),"",E138-(F138+G138+W138+K138))</f>
        <v/>
      </c>
      <c r="Y138" s="111" t="str">
        <f t="shared" si="72"/>
        <v/>
      </c>
      <c r="Z138" s="111" t="str">
        <f t="shared" si="73"/>
        <v/>
      </c>
      <c r="AA138" s="111" t="str">
        <f t="shared" si="74"/>
        <v/>
      </c>
      <c r="AB138" s="112" t="str">
        <f t="shared" si="75"/>
        <v/>
      </c>
      <c r="AC138" s="112" t="str">
        <f t="shared" si="76"/>
        <v/>
      </c>
      <c r="AD138" s="112" t="str">
        <f t="shared" si="77"/>
        <v/>
      </c>
      <c r="AE138" s="112" t="str">
        <f t="shared" si="78"/>
        <v/>
      </c>
      <c r="AF138" s="112" t="str">
        <f t="shared" si="79"/>
        <v/>
      </c>
      <c r="AG138" s="112" t="str">
        <f>IF(OR($C138="",L138="",M138=""),"",MAX(N138+'1043Bf Données de base trav.'!T134-M138,0))</f>
        <v/>
      </c>
      <c r="AH138" s="112">
        <f>'1043Bf Données de base trav.'!T134</f>
        <v>0</v>
      </c>
      <c r="AI138" s="112" t="str">
        <f t="shared" si="80"/>
        <v/>
      </c>
      <c r="AJ138" s="113">
        <f t="shared" si="81"/>
        <v>0</v>
      </c>
      <c r="AK138" s="114">
        <f t="shared" si="54"/>
        <v>0</v>
      </c>
      <c r="AL138" s="112">
        <f t="shared" si="82"/>
        <v>0</v>
      </c>
      <c r="AM138" s="112">
        <f>IF(E138="",0,'1043Bf Données de base trav.'!P134)</f>
        <v>0</v>
      </c>
      <c r="AN138" s="115">
        <f>IF('1043Bf Données de base trav.'!Y134&gt;0,AD138,0)</f>
        <v>0</v>
      </c>
      <c r="AO138" s="116">
        <f>IF('1043Bf Données de base trav.'!Y134&gt;0,'1043Bf Données de base trav.'!T134,0)</f>
        <v>0</v>
      </c>
      <c r="AP138" s="112" t="str">
        <f t="shared" si="83"/>
        <v/>
      </c>
      <c r="AQ138" s="112">
        <f>'1043Bf Données de base trav.'!P134</f>
        <v>0</v>
      </c>
      <c r="AR138" s="112">
        <f t="shared" si="84"/>
        <v>0</v>
      </c>
    </row>
    <row r="139" spans="1:44" s="39" customFormat="1" ht="16.95" customHeight="1">
      <c r="A139" s="121" t="str">
        <f>IF('1043Bf Données de base trav.'!A135="","",'1043Bf Données de base trav.'!A135)</f>
        <v/>
      </c>
      <c r="B139" s="122" t="str">
        <f>IF('1043Bf Données de base trav.'!B135="","",'1043Bf Données de base trav.'!B135)</f>
        <v/>
      </c>
      <c r="C139" s="118" t="str">
        <f>IF('1043Bf Données de base trav.'!C135="","",'1043Bf Données de base trav.'!C135)</f>
        <v/>
      </c>
      <c r="D139" s="304" t="str">
        <f>IF(ISERROR('1043Bf Données de base trav.'!AJ135),"",'1043Bf Données de base trav.'!AJ135)</f>
        <v/>
      </c>
      <c r="E139" s="305" t="str">
        <f>IF('1043Bf Données de base trav.'!N135="","",'1043Bf Données de base trav.'!N135)</f>
        <v/>
      </c>
      <c r="F139" s="306" t="str">
        <f>IF('1043Bf Données de base trav.'!O135="","",'1043Bf Données de base trav.'!O135)</f>
        <v/>
      </c>
      <c r="G139" s="307" t="str">
        <f>IF('1043Bf Données de base trav.'!P135="","",'1043Bf Données de base trav.'!P135)</f>
        <v/>
      </c>
      <c r="H139" s="308" t="str">
        <f>IF('1043Bf Données de base trav.'!Q135="","",'1043Bf Données de base trav.'!Q135)</f>
        <v/>
      </c>
      <c r="I139" s="309" t="str">
        <f>IF('1043Bf Données de base trav.'!R135="","",'1043Bf Données de base trav.'!R135)</f>
        <v/>
      </c>
      <c r="J139" s="310" t="str">
        <f t="shared" si="63"/>
        <v/>
      </c>
      <c r="K139" s="311" t="str">
        <f>IF('1043Bf Données de base trav.'!S135="","",'1043Bf Données de base trav.'!S135)</f>
        <v/>
      </c>
      <c r="L139" s="312" t="str">
        <f t="shared" si="64"/>
        <v/>
      </c>
      <c r="M139" s="313" t="str">
        <f t="shared" si="65"/>
        <v/>
      </c>
      <c r="N139" s="314" t="str">
        <f t="shared" si="66"/>
        <v/>
      </c>
      <c r="O139" s="315" t="str">
        <f t="shared" si="67"/>
        <v/>
      </c>
      <c r="P139" s="316" t="str">
        <f t="shared" si="68"/>
        <v/>
      </c>
      <c r="Q139" s="312" t="str">
        <f t="shared" si="69"/>
        <v/>
      </c>
      <c r="R139" s="306" t="str">
        <f>IF(Q139="","",MAX((M139-AH139)*'1043Af Demande'!$B$31,0))</f>
        <v/>
      </c>
      <c r="S139" s="317" t="str">
        <f t="shared" si="70"/>
        <v/>
      </c>
      <c r="T139" s="107"/>
      <c r="U139" s="108" t="str">
        <f t="shared" si="71"/>
        <v/>
      </c>
      <c r="V139" s="109" t="str">
        <f>'1043Bf Données de base trav.'!M135</f>
        <v/>
      </c>
      <c r="W139" s="110" t="str">
        <f>IF(A139="","",'1043Bf Données de base trav.'!Q135-'1043Bf Données de base trav.'!R135)</f>
        <v/>
      </c>
      <c r="X139" s="110" t="str">
        <f>IF(OR($C139="",E139="",F139="",G139="",K139="",'1043Cf CA saisonniers'!$D$25&lt;&gt;"Droit accordé"),"",E139-(F139+G139+W139+K139))</f>
        <v/>
      </c>
      <c r="Y139" s="111" t="str">
        <f t="shared" si="72"/>
        <v/>
      </c>
      <c r="Z139" s="111" t="str">
        <f t="shared" si="73"/>
        <v/>
      </c>
      <c r="AA139" s="111" t="str">
        <f t="shared" si="74"/>
        <v/>
      </c>
      <c r="AB139" s="112" t="str">
        <f t="shared" si="75"/>
        <v/>
      </c>
      <c r="AC139" s="112" t="str">
        <f t="shared" si="76"/>
        <v/>
      </c>
      <c r="AD139" s="112" t="str">
        <f t="shared" si="77"/>
        <v/>
      </c>
      <c r="AE139" s="112" t="str">
        <f t="shared" si="78"/>
        <v/>
      </c>
      <c r="AF139" s="112" t="str">
        <f t="shared" si="79"/>
        <v/>
      </c>
      <c r="AG139" s="112" t="str">
        <f>IF(OR($C139="",L139="",M139=""),"",MAX(N139+'1043Bf Données de base trav.'!T135-M139,0))</f>
        <v/>
      </c>
      <c r="AH139" s="112">
        <f>'1043Bf Données de base trav.'!T135</f>
        <v>0</v>
      </c>
      <c r="AI139" s="112" t="str">
        <f t="shared" si="80"/>
        <v/>
      </c>
      <c r="AJ139" s="113">
        <f t="shared" si="81"/>
        <v>0</v>
      </c>
      <c r="AK139" s="114">
        <f t="shared" si="54"/>
        <v>0</v>
      </c>
      <c r="AL139" s="112">
        <f t="shared" si="82"/>
        <v>0</v>
      </c>
      <c r="AM139" s="112">
        <f>IF(E139="",0,'1043Bf Données de base trav.'!P135)</f>
        <v>0</v>
      </c>
      <c r="AN139" s="115">
        <f>IF('1043Bf Données de base trav.'!Y135&gt;0,AD139,0)</f>
        <v>0</v>
      </c>
      <c r="AO139" s="116">
        <f>IF('1043Bf Données de base trav.'!Y135&gt;0,'1043Bf Données de base trav.'!T135,0)</f>
        <v>0</v>
      </c>
      <c r="AP139" s="112" t="str">
        <f t="shared" si="83"/>
        <v/>
      </c>
      <c r="AQ139" s="112">
        <f>'1043Bf Données de base trav.'!P135</f>
        <v>0</v>
      </c>
      <c r="AR139" s="112">
        <f t="shared" si="84"/>
        <v>0</v>
      </c>
    </row>
    <row r="140" spans="1:44" s="39" customFormat="1" ht="16.95" customHeight="1">
      <c r="A140" s="121" t="str">
        <f>IF('1043Bf Données de base trav.'!A136="","",'1043Bf Données de base trav.'!A136)</f>
        <v/>
      </c>
      <c r="B140" s="122" t="str">
        <f>IF('1043Bf Données de base trav.'!B136="","",'1043Bf Données de base trav.'!B136)</f>
        <v/>
      </c>
      <c r="C140" s="118" t="str">
        <f>IF('1043Bf Données de base trav.'!C136="","",'1043Bf Données de base trav.'!C136)</f>
        <v/>
      </c>
      <c r="D140" s="304" t="str">
        <f>IF(ISERROR('1043Bf Données de base trav.'!AJ136),"",'1043Bf Données de base trav.'!AJ136)</f>
        <v/>
      </c>
      <c r="E140" s="305" t="str">
        <f>IF('1043Bf Données de base trav.'!N136="","",'1043Bf Données de base trav.'!N136)</f>
        <v/>
      </c>
      <c r="F140" s="306" t="str">
        <f>IF('1043Bf Données de base trav.'!O136="","",'1043Bf Données de base trav.'!O136)</f>
        <v/>
      </c>
      <c r="G140" s="307" t="str">
        <f>IF('1043Bf Données de base trav.'!P136="","",'1043Bf Données de base trav.'!P136)</f>
        <v/>
      </c>
      <c r="H140" s="308" t="str">
        <f>IF('1043Bf Données de base trav.'!Q136="","",'1043Bf Données de base trav.'!Q136)</f>
        <v/>
      </c>
      <c r="I140" s="309" t="str">
        <f>IF('1043Bf Données de base trav.'!R136="","",'1043Bf Données de base trav.'!R136)</f>
        <v/>
      </c>
      <c r="J140" s="310" t="str">
        <f t="shared" si="63"/>
        <v/>
      </c>
      <c r="K140" s="311" t="str">
        <f>IF('1043Bf Données de base trav.'!S136="","",'1043Bf Données de base trav.'!S136)</f>
        <v/>
      </c>
      <c r="L140" s="312" t="str">
        <f t="shared" si="64"/>
        <v/>
      </c>
      <c r="M140" s="313" t="str">
        <f t="shared" si="65"/>
        <v/>
      </c>
      <c r="N140" s="314" t="str">
        <f t="shared" si="66"/>
        <v/>
      </c>
      <c r="O140" s="315" t="str">
        <f t="shared" si="67"/>
        <v/>
      </c>
      <c r="P140" s="316" t="str">
        <f t="shared" si="68"/>
        <v/>
      </c>
      <c r="Q140" s="312" t="str">
        <f t="shared" si="69"/>
        <v/>
      </c>
      <c r="R140" s="306" t="str">
        <f>IF(Q140="","",MAX((M140-AH140)*'1043Af Demande'!$B$31,0))</f>
        <v/>
      </c>
      <c r="S140" s="317" t="str">
        <f t="shared" si="70"/>
        <v/>
      </c>
      <c r="T140" s="107"/>
      <c r="U140" s="108" t="str">
        <f t="shared" si="71"/>
        <v/>
      </c>
      <c r="V140" s="109" t="str">
        <f>'1043Bf Données de base trav.'!M136</f>
        <v/>
      </c>
      <c r="W140" s="110" t="str">
        <f>IF(A140="","",'1043Bf Données de base trav.'!Q136-'1043Bf Données de base trav.'!R136)</f>
        <v/>
      </c>
      <c r="X140" s="110" t="str">
        <f>IF(OR($C140="",E140="",F140="",G140="",K140="",'1043Cf CA saisonniers'!$D$25&lt;&gt;"Droit accordé"),"",E140-(F140+G140+W140+K140))</f>
        <v/>
      </c>
      <c r="Y140" s="111" t="str">
        <f t="shared" si="72"/>
        <v/>
      </c>
      <c r="Z140" s="111" t="str">
        <f t="shared" si="73"/>
        <v/>
      </c>
      <c r="AA140" s="111" t="str">
        <f t="shared" si="74"/>
        <v/>
      </c>
      <c r="AB140" s="112" t="str">
        <f t="shared" si="75"/>
        <v/>
      </c>
      <c r="AC140" s="112" t="str">
        <f t="shared" si="76"/>
        <v/>
      </c>
      <c r="AD140" s="112" t="str">
        <f t="shared" si="77"/>
        <v/>
      </c>
      <c r="AE140" s="112" t="str">
        <f t="shared" si="78"/>
        <v/>
      </c>
      <c r="AF140" s="112" t="str">
        <f t="shared" si="79"/>
        <v/>
      </c>
      <c r="AG140" s="112" t="str">
        <f>IF(OR($C140="",L140="",M140=""),"",MAX(N140+'1043Bf Données de base trav.'!T136-M140,0))</f>
        <v/>
      </c>
      <c r="AH140" s="112">
        <f>'1043Bf Données de base trav.'!T136</f>
        <v>0</v>
      </c>
      <c r="AI140" s="112" t="str">
        <f t="shared" si="80"/>
        <v/>
      </c>
      <c r="AJ140" s="113">
        <f t="shared" si="81"/>
        <v>0</v>
      </c>
      <c r="AK140" s="114">
        <f t="shared" si="54"/>
        <v>0</v>
      </c>
      <c r="AL140" s="112">
        <f t="shared" si="82"/>
        <v>0</v>
      </c>
      <c r="AM140" s="112">
        <f>IF(E140="",0,'1043Bf Données de base trav.'!P136)</f>
        <v>0</v>
      </c>
      <c r="AN140" s="115">
        <f>IF('1043Bf Données de base trav.'!Y136&gt;0,AD140,0)</f>
        <v>0</v>
      </c>
      <c r="AO140" s="116">
        <f>IF('1043Bf Données de base trav.'!Y136&gt;0,'1043Bf Données de base trav.'!T136,0)</f>
        <v>0</v>
      </c>
      <c r="AP140" s="112" t="str">
        <f t="shared" si="83"/>
        <v/>
      </c>
      <c r="AQ140" s="112">
        <f>'1043Bf Données de base trav.'!P136</f>
        <v>0</v>
      </c>
      <c r="AR140" s="112">
        <f t="shared" si="84"/>
        <v>0</v>
      </c>
    </row>
    <row r="141" spans="1:44" s="39" customFormat="1" ht="16.95" customHeight="1">
      <c r="A141" s="121" t="str">
        <f>IF('1043Bf Données de base trav.'!A137="","",'1043Bf Données de base trav.'!A137)</f>
        <v/>
      </c>
      <c r="B141" s="122" t="str">
        <f>IF('1043Bf Données de base trav.'!B137="","",'1043Bf Données de base trav.'!B137)</f>
        <v/>
      </c>
      <c r="C141" s="118" t="str">
        <f>IF('1043Bf Données de base trav.'!C137="","",'1043Bf Données de base trav.'!C137)</f>
        <v/>
      </c>
      <c r="D141" s="304" t="str">
        <f>IF(ISERROR('1043Bf Données de base trav.'!AJ137),"",'1043Bf Données de base trav.'!AJ137)</f>
        <v/>
      </c>
      <c r="E141" s="305" t="str">
        <f>IF('1043Bf Données de base trav.'!N137="","",'1043Bf Données de base trav.'!N137)</f>
        <v/>
      </c>
      <c r="F141" s="306" t="str">
        <f>IF('1043Bf Données de base trav.'!O137="","",'1043Bf Données de base trav.'!O137)</f>
        <v/>
      </c>
      <c r="G141" s="307" t="str">
        <f>IF('1043Bf Données de base trav.'!P137="","",'1043Bf Données de base trav.'!P137)</f>
        <v/>
      </c>
      <c r="H141" s="308" t="str">
        <f>IF('1043Bf Données de base trav.'!Q137="","",'1043Bf Données de base trav.'!Q137)</f>
        <v/>
      </c>
      <c r="I141" s="309" t="str">
        <f>IF('1043Bf Données de base trav.'!R137="","",'1043Bf Données de base trav.'!R137)</f>
        <v/>
      </c>
      <c r="J141" s="310" t="str">
        <f t="shared" si="63"/>
        <v/>
      </c>
      <c r="K141" s="311" t="str">
        <f>IF('1043Bf Données de base trav.'!S137="","",'1043Bf Données de base trav.'!S137)</f>
        <v/>
      </c>
      <c r="L141" s="312" t="str">
        <f t="shared" si="64"/>
        <v/>
      </c>
      <c r="M141" s="313" t="str">
        <f t="shared" si="65"/>
        <v/>
      </c>
      <c r="N141" s="314" t="str">
        <f t="shared" si="66"/>
        <v/>
      </c>
      <c r="O141" s="315" t="str">
        <f t="shared" si="67"/>
        <v/>
      </c>
      <c r="P141" s="316" t="str">
        <f t="shared" si="68"/>
        <v/>
      </c>
      <c r="Q141" s="312" t="str">
        <f t="shared" si="69"/>
        <v/>
      </c>
      <c r="R141" s="306" t="str">
        <f>IF(Q141="","",MAX((M141-AH141)*'1043Af Demande'!$B$31,0))</f>
        <v/>
      </c>
      <c r="S141" s="317" t="str">
        <f t="shared" si="70"/>
        <v/>
      </c>
      <c r="T141" s="107"/>
      <c r="U141" s="108" t="str">
        <f t="shared" si="71"/>
        <v/>
      </c>
      <c r="V141" s="109" t="str">
        <f>'1043Bf Données de base trav.'!M137</f>
        <v/>
      </c>
      <c r="W141" s="110" t="str">
        <f>IF(A141="","",'1043Bf Données de base trav.'!Q137-'1043Bf Données de base trav.'!R137)</f>
        <v/>
      </c>
      <c r="X141" s="110" t="str">
        <f>IF(OR($C141="",E141="",F141="",G141="",K141="",'1043Cf CA saisonniers'!$D$25&lt;&gt;"Droit accordé"),"",E141-(F141+G141+W141+K141))</f>
        <v/>
      </c>
      <c r="Y141" s="111" t="str">
        <f t="shared" si="72"/>
        <v/>
      </c>
      <c r="Z141" s="111" t="str">
        <f t="shared" si="73"/>
        <v/>
      </c>
      <c r="AA141" s="111" t="str">
        <f t="shared" si="74"/>
        <v/>
      </c>
      <c r="AB141" s="112" t="str">
        <f t="shared" si="75"/>
        <v/>
      </c>
      <c r="AC141" s="112" t="str">
        <f t="shared" si="76"/>
        <v/>
      </c>
      <c r="AD141" s="112" t="str">
        <f t="shared" si="77"/>
        <v/>
      </c>
      <c r="AE141" s="112" t="str">
        <f t="shared" si="78"/>
        <v/>
      </c>
      <c r="AF141" s="112" t="str">
        <f t="shared" si="79"/>
        <v/>
      </c>
      <c r="AG141" s="112" t="str">
        <f>IF(OR($C141="",L141="",M141=""),"",MAX(N141+'1043Bf Données de base trav.'!T137-M141,0))</f>
        <v/>
      </c>
      <c r="AH141" s="112">
        <f>'1043Bf Données de base trav.'!T137</f>
        <v>0</v>
      </c>
      <c r="AI141" s="112" t="str">
        <f t="shared" si="80"/>
        <v/>
      </c>
      <c r="AJ141" s="113">
        <f t="shared" si="81"/>
        <v>0</v>
      </c>
      <c r="AK141" s="114">
        <f t="shared" ref="AK141:AK204" si="85">IF(OR(L141="",Q141=""),0,IF(ROUND(IF(OR($C141="",E141="",F141="",G141="", K141="",),"",E141-(F141+G141+W141)),2)&gt;0,1,0))</f>
        <v>0</v>
      </c>
      <c r="AL141" s="112">
        <f t="shared" si="82"/>
        <v>0</v>
      </c>
      <c r="AM141" s="112">
        <f>IF(E141="",0,'1043Bf Données de base trav.'!P137)</f>
        <v>0</v>
      </c>
      <c r="AN141" s="115">
        <f>IF('1043Bf Données de base trav.'!Y137&gt;0,AD141,0)</f>
        <v>0</v>
      </c>
      <c r="AO141" s="116">
        <f>IF('1043Bf Données de base trav.'!Y137&gt;0,'1043Bf Données de base trav.'!T137,0)</f>
        <v>0</v>
      </c>
      <c r="AP141" s="112" t="str">
        <f t="shared" si="83"/>
        <v/>
      </c>
      <c r="AQ141" s="112">
        <f>'1043Bf Données de base trav.'!P137</f>
        <v>0</v>
      </c>
      <c r="AR141" s="112">
        <f t="shared" si="84"/>
        <v>0</v>
      </c>
    </row>
    <row r="142" spans="1:44" s="39" customFormat="1" ht="16.95" customHeight="1">
      <c r="A142" s="121" t="str">
        <f>IF('1043Bf Données de base trav.'!A138="","",'1043Bf Données de base trav.'!A138)</f>
        <v/>
      </c>
      <c r="B142" s="122" t="str">
        <f>IF('1043Bf Données de base trav.'!B138="","",'1043Bf Données de base trav.'!B138)</f>
        <v/>
      </c>
      <c r="C142" s="118" t="str">
        <f>IF('1043Bf Données de base trav.'!C138="","",'1043Bf Données de base trav.'!C138)</f>
        <v/>
      </c>
      <c r="D142" s="304" t="str">
        <f>IF(ISERROR('1043Bf Données de base trav.'!AJ138),"",'1043Bf Données de base trav.'!AJ138)</f>
        <v/>
      </c>
      <c r="E142" s="305" t="str">
        <f>IF('1043Bf Données de base trav.'!N138="","",'1043Bf Données de base trav.'!N138)</f>
        <v/>
      </c>
      <c r="F142" s="306" t="str">
        <f>IF('1043Bf Données de base trav.'!O138="","",'1043Bf Données de base trav.'!O138)</f>
        <v/>
      </c>
      <c r="G142" s="307" t="str">
        <f>IF('1043Bf Données de base trav.'!P138="","",'1043Bf Données de base trav.'!P138)</f>
        <v/>
      </c>
      <c r="H142" s="308" t="str">
        <f>IF('1043Bf Données de base trav.'!Q138="","",'1043Bf Données de base trav.'!Q138)</f>
        <v/>
      </c>
      <c r="I142" s="309" t="str">
        <f>IF('1043Bf Données de base trav.'!R138="","",'1043Bf Données de base trav.'!R138)</f>
        <v/>
      </c>
      <c r="J142" s="310" t="str">
        <f t="shared" si="63"/>
        <v/>
      </c>
      <c r="K142" s="311" t="str">
        <f>IF('1043Bf Données de base trav.'!S138="","",'1043Bf Données de base trav.'!S138)</f>
        <v/>
      </c>
      <c r="L142" s="312" t="str">
        <f t="shared" si="64"/>
        <v/>
      </c>
      <c r="M142" s="313" t="str">
        <f t="shared" si="65"/>
        <v/>
      </c>
      <c r="N142" s="314" t="str">
        <f t="shared" si="66"/>
        <v/>
      </c>
      <c r="O142" s="315" t="str">
        <f t="shared" si="67"/>
        <v/>
      </c>
      <c r="P142" s="316" t="str">
        <f t="shared" si="68"/>
        <v/>
      </c>
      <c r="Q142" s="312" t="str">
        <f t="shared" si="69"/>
        <v/>
      </c>
      <c r="R142" s="306" t="str">
        <f>IF(Q142="","",MAX((M142-AH142)*'1043Af Demande'!$B$31,0))</f>
        <v/>
      </c>
      <c r="S142" s="317" t="str">
        <f t="shared" si="70"/>
        <v/>
      </c>
      <c r="T142" s="107"/>
      <c r="U142" s="108" t="str">
        <f t="shared" si="71"/>
        <v/>
      </c>
      <c r="V142" s="109" t="str">
        <f>'1043Bf Données de base trav.'!M138</f>
        <v/>
      </c>
      <c r="W142" s="110" t="str">
        <f>IF(A142="","",'1043Bf Données de base trav.'!Q138-'1043Bf Données de base trav.'!R138)</f>
        <v/>
      </c>
      <c r="X142" s="110" t="str">
        <f>IF(OR($C142="",E142="",F142="",G142="",K142="",'1043Cf CA saisonniers'!$D$25&lt;&gt;"Droit accordé"),"",E142-(F142+G142+W142+K142))</f>
        <v/>
      </c>
      <c r="Y142" s="111" t="str">
        <f t="shared" si="72"/>
        <v/>
      </c>
      <c r="Z142" s="111" t="str">
        <f t="shared" si="73"/>
        <v/>
      </c>
      <c r="AA142" s="111" t="str">
        <f t="shared" si="74"/>
        <v/>
      </c>
      <c r="AB142" s="112" t="str">
        <f t="shared" si="75"/>
        <v/>
      </c>
      <c r="AC142" s="112" t="str">
        <f t="shared" si="76"/>
        <v/>
      </c>
      <c r="AD142" s="112" t="str">
        <f t="shared" si="77"/>
        <v/>
      </c>
      <c r="AE142" s="112" t="str">
        <f t="shared" si="78"/>
        <v/>
      </c>
      <c r="AF142" s="112" t="str">
        <f t="shared" si="79"/>
        <v/>
      </c>
      <c r="AG142" s="112" t="str">
        <f>IF(OR($C142="",L142="",M142=""),"",MAX(N142+'1043Bf Données de base trav.'!T138-M142,0))</f>
        <v/>
      </c>
      <c r="AH142" s="112">
        <f>'1043Bf Données de base trav.'!T138</f>
        <v>0</v>
      </c>
      <c r="AI142" s="112" t="str">
        <f t="shared" si="80"/>
        <v/>
      </c>
      <c r="AJ142" s="113">
        <f t="shared" si="81"/>
        <v>0</v>
      </c>
      <c r="AK142" s="114">
        <f t="shared" si="85"/>
        <v>0</v>
      </c>
      <c r="AL142" s="112">
        <f t="shared" si="82"/>
        <v>0</v>
      </c>
      <c r="AM142" s="112">
        <f>IF(E142="",0,'1043Bf Données de base trav.'!P138)</f>
        <v>0</v>
      </c>
      <c r="AN142" s="115">
        <f>IF('1043Bf Données de base trav.'!Y138&gt;0,AD142,0)</f>
        <v>0</v>
      </c>
      <c r="AO142" s="116">
        <f>IF('1043Bf Données de base trav.'!Y138&gt;0,'1043Bf Données de base trav.'!T138,0)</f>
        <v>0</v>
      </c>
      <c r="AP142" s="112" t="str">
        <f t="shared" si="83"/>
        <v/>
      </c>
      <c r="AQ142" s="112">
        <f>'1043Bf Données de base trav.'!P138</f>
        <v>0</v>
      </c>
      <c r="AR142" s="112">
        <f t="shared" si="84"/>
        <v>0</v>
      </c>
    </row>
    <row r="143" spans="1:44" s="39" customFormat="1" ht="16.95" customHeight="1">
      <c r="A143" s="121" t="str">
        <f>IF('1043Bf Données de base trav.'!A139="","",'1043Bf Données de base trav.'!A139)</f>
        <v/>
      </c>
      <c r="B143" s="122" t="str">
        <f>IF('1043Bf Données de base trav.'!B139="","",'1043Bf Données de base trav.'!B139)</f>
        <v/>
      </c>
      <c r="C143" s="118" t="str">
        <f>IF('1043Bf Données de base trav.'!C139="","",'1043Bf Données de base trav.'!C139)</f>
        <v/>
      </c>
      <c r="D143" s="304" t="str">
        <f>IF(ISERROR('1043Bf Données de base trav.'!AJ139),"",'1043Bf Données de base trav.'!AJ139)</f>
        <v/>
      </c>
      <c r="E143" s="305" t="str">
        <f>IF('1043Bf Données de base trav.'!N139="","",'1043Bf Données de base trav.'!N139)</f>
        <v/>
      </c>
      <c r="F143" s="306" t="str">
        <f>IF('1043Bf Données de base trav.'!O139="","",'1043Bf Données de base trav.'!O139)</f>
        <v/>
      </c>
      <c r="G143" s="307" t="str">
        <f>IF('1043Bf Données de base trav.'!P139="","",'1043Bf Données de base trav.'!P139)</f>
        <v/>
      </c>
      <c r="H143" s="308" t="str">
        <f>IF('1043Bf Données de base trav.'!Q139="","",'1043Bf Données de base trav.'!Q139)</f>
        <v/>
      </c>
      <c r="I143" s="309" t="str">
        <f>IF('1043Bf Données de base trav.'!R139="","",'1043Bf Données de base trav.'!R139)</f>
        <v/>
      </c>
      <c r="J143" s="310" t="str">
        <f t="shared" si="63"/>
        <v/>
      </c>
      <c r="K143" s="311" t="str">
        <f>IF('1043Bf Données de base trav.'!S139="","",'1043Bf Données de base trav.'!S139)</f>
        <v/>
      </c>
      <c r="L143" s="312" t="str">
        <f t="shared" si="64"/>
        <v/>
      </c>
      <c r="M143" s="313" t="str">
        <f t="shared" si="65"/>
        <v/>
      </c>
      <c r="N143" s="314" t="str">
        <f t="shared" si="66"/>
        <v/>
      </c>
      <c r="O143" s="315" t="str">
        <f t="shared" si="67"/>
        <v/>
      </c>
      <c r="P143" s="316" t="str">
        <f t="shared" si="68"/>
        <v/>
      </c>
      <c r="Q143" s="312" t="str">
        <f t="shared" si="69"/>
        <v/>
      </c>
      <c r="R143" s="306" t="str">
        <f>IF(Q143="","",MAX((M143-AH143)*'1043Af Demande'!$B$31,0))</f>
        <v/>
      </c>
      <c r="S143" s="317" t="str">
        <f t="shared" si="70"/>
        <v/>
      </c>
      <c r="T143" s="107"/>
      <c r="U143" s="108" t="str">
        <f t="shared" si="71"/>
        <v/>
      </c>
      <c r="V143" s="109" t="str">
        <f>'1043Bf Données de base trav.'!M139</f>
        <v/>
      </c>
      <c r="W143" s="110" t="str">
        <f>IF(A143="","",'1043Bf Données de base trav.'!Q139-'1043Bf Données de base trav.'!R139)</f>
        <v/>
      </c>
      <c r="X143" s="110" t="str">
        <f>IF(OR($C143="",E143="",F143="",G143="",K143="",'1043Cf CA saisonniers'!$D$25&lt;&gt;"Droit accordé"),"",E143-(F143+G143+W143+K143))</f>
        <v/>
      </c>
      <c r="Y143" s="111" t="str">
        <f t="shared" si="72"/>
        <v/>
      </c>
      <c r="Z143" s="111" t="str">
        <f t="shared" si="73"/>
        <v/>
      </c>
      <c r="AA143" s="111" t="str">
        <f t="shared" si="74"/>
        <v/>
      </c>
      <c r="AB143" s="112" t="str">
        <f t="shared" si="75"/>
        <v/>
      </c>
      <c r="AC143" s="112" t="str">
        <f t="shared" si="76"/>
        <v/>
      </c>
      <c r="AD143" s="112" t="str">
        <f t="shared" si="77"/>
        <v/>
      </c>
      <c r="AE143" s="112" t="str">
        <f t="shared" si="78"/>
        <v/>
      </c>
      <c r="AF143" s="112" t="str">
        <f t="shared" si="79"/>
        <v/>
      </c>
      <c r="AG143" s="112" t="str">
        <f>IF(OR($C143="",L143="",M143=""),"",MAX(N143+'1043Bf Données de base trav.'!T139-M143,0))</f>
        <v/>
      </c>
      <c r="AH143" s="112">
        <f>'1043Bf Données de base trav.'!T139</f>
        <v>0</v>
      </c>
      <c r="AI143" s="112" t="str">
        <f t="shared" si="80"/>
        <v/>
      </c>
      <c r="AJ143" s="113">
        <f t="shared" si="81"/>
        <v>0</v>
      </c>
      <c r="AK143" s="114">
        <f t="shared" si="85"/>
        <v>0</v>
      </c>
      <c r="AL143" s="112">
        <f t="shared" si="82"/>
        <v>0</v>
      </c>
      <c r="AM143" s="112">
        <f>IF(E143="",0,'1043Bf Données de base trav.'!P139)</f>
        <v>0</v>
      </c>
      <c r="AN143" s="115">
        <f>IF('1043Bf Données de base trav.'!Y139&gt;0,AD143,0)</f>
        <v>0</v>
      </c>
      <c r="AO143" s="116">
        <f>IF('1043Bf Données de base trav.'!Y139&gt;0,'1043Bf Données de base trav.'!T139,0)</f>
        <v>0</v>
      </c>
      <c r="AP143" s="112" t="str">
        <f t="shared" si="83"/>
        <v/>
      </c>
      <c r="AQ143" s="112">
        <f>'1043Bf Données de base trav.'!P139</f>
        <v>0</v>
      </c>
      <c r="AR143" s="112">
        <f t="shared" si="84"/>
        <v>0</v>
      </c>
    </row>
    <row r="144" spans="1:44" s="39" customFormat="1" ht="16.95" customHeight="1">
      <c r="A144" s="121" t="str">
        <f>IF('1043Bf Données de base trav.'!A140="","",'1043Bf Données de base trav.'!A140)</f>
        <v/>
      </c>
      <c r="B144" s="122" t="str">
        <f>IF('1043Bf Données de base trav.'!B140="","",'1043Bf Données de base trav.'!B140)</f>
        <v/>
      </c>
      <c r="C144" s="118" t="str">
        <f>IF('1043Bf Données de base trav.'!C140="","",'1043Bf Données de base trav.'!C140)</f>
        <v/>
      </c>
      <c r="D144" s="304" t="str">
        <f>IF(ISERROR('1043Bf Données de base trav.'!AJ140),"",'1043Bf Données de base trav.'!AJ140)</f>
        <v/>
      </c>
      <c r="E144" s="305" t="str">
        <f>IF('1043Bf Données de base trav.'!N140="","",'1043Bf Données de base trav.'!N140)</f>
        <v/>
      </c>
      <c r="F144" s="306" t="str">
        <f>IF('1043Bf Données de base trav.'!O140="","",'1043Bf Données de base trav.'!O140)</f>
        <v/>
      </c>
      <c r="G144" s="307" t="str">
        <f>IF('1043Bf Données de base trav.'!P140="","",'1043Bf Données de base trav.'!P140)</f>
        <v/>
      </c>
      <c r="H144" s="308" t="str">
        <f>IF('1043Bf Données de base trav.'!Q140="","",'1043Bf Données de base trav.'!Q140)</f>
        <v/>
      </c>
      <c r="I144" s="309" t="str">
        <f>IF('1043Bf Données de base trav.'!R140="","",'1043Bf Données de base trav.'!R140)</f>
        <v/>
      </c>
      <c r="J144" s="310" t="str">
        <f t="shared" si="63"/>
        <v/>
      </c>
      <c r="K144" s="311" t="str">
        <f>IF('1043Bf Données de base trav.'!S140="","",'1043Bf Données de base trav.'!S140)</f>
        <v/>
      </c>
      <c r="L144" s="312" t="str">
        <f t="shared" si="64"/>
        <v/>
      </c>
      <c r="M144" s="313" t="str">
        <f t="shared" si="65"/>
        <v/>
      </c>
      <c r="N144" s="314" t="str">
        <f t="shared" si="66"/>
        <v/>
      </c>
      <c r="O144" s="315" t="str">
        <f t="shared" si="67"/>
        <v/>
      </c>
      <c r="P144" s="316" t="str">
        <f t="shared" si="68"/>
        <v/>
      </c>
      <c r="Q144" s="312" t="str">
        <f t="shared" si="69"/>
        <v/>
      </c>
      <c r="R144" s="306" t="str">
        <f>IF(Q144="","",MAX((M144-AH144)*'1043Af Demande'!$B$31,0))</f>
        <v/>
      </c>
      <c r="S144" s="317" t="str">
        <f t="shared" si="70"/>
        <v/>
      </c>
      <c r="T144" s="107"/>
      <c r="U144" s="108" t="str">
        <f t="shared" si="71"/>
        <v/>
      </c>
      <c r="V144" s="109" t="str">
        <f>'1043Bf Données de base trav.'!M140</f>
        <v/>
      </c>
      <c r="W144" s="110" t="str">
        <f>IF(A144="","",'1043Bf Données de base trav.'!Q140-'1043Bf Données de base trav.'!R140)</f>
        <v/>
      </c>
      <c r="X144" s="110" t="str">
        <f>IF(OR($C144="",E144="",F144="",G144="",K144="",'1043Cf CA saisonniers'!$D$25&lt;&gt;"Droit accordé"),"",E144-(F144+G144+W144+K144))</f>
        <v/>
      </c>
      <c r="Y144" s="111" t="str">
        <f t="shared" si="72"/>
        <v/>
      </c>
      <c r="Z144" s="111" t="str">
        <f t="shared" si="73"/>
        <v/>
      </c>
      <c r="AA144" s="111" t="str">
        <f t="shared" si="74"/>
        <v/>
      </c>
      <c r="AB144" s="112" t="str">
        <f t="shared" si="75"/>
        <v/>
      </c>
      <c r="AC144" s="112" t="str">
        <f t="shared" si="76"/>
        <v/>
      </c>
      <c r="AD144" s="112" t="str">
        <f t="shared" si="77"/>
        <v/>
      </c>
      <c r="AE144" s="112" t="str">
        <f t="shared" si="78"/>
        <v/>
      </c>
      <c r="AF144" s="112" t="str">
        <f t="shared" si="79"/>
        <v/>
      </c>
      <c r="AG144" s="112" t="str">
        <f>IF(OR($C144="",L144="",M144=""),"",MAX(N144+'1043Bf Données de base trav.'!T140-M144,0))</f>
        <v/>
      </c>
      <c r="AH144" s="112">
        <f>'1043Bf Données de base trav.'!T140</f>
        <v>0</v>
      </c>
      <c r="AI144" s="112" t="str">
        <f t="shared" si="80"/>
        <v/>
      </c>
      <c r="AJ144" s="113">
        <f t="shared" si="81"/>
        <v>0</v>
      </c>
      <c r="AK144" s="114">
        <f t="shared" si="85"/>
        <v>0</v>
      </c>
      <c r="AL144" s="112">
        <f t="shared" si="82"/>
        <v>0</v>
      </c>
      <c r="AM144" s="112">
        <f>IF(E144="",0,'1043Bf Données de base trav.'!P140)</f>
        <v>0</v>
      </c>
      <c r="AN144" s="115">
        <f>IF('1043Bf Données de base trav.'!Y140&gt;0,AD144,0)</f>
        <v>0</v>
      </c>
      <c r="AO144" s="116">
        <f>IF('1043Bf Données de base trav.'!Y140&gt;0,'1043Bf Données de base trav.'!T140,0)</f>
        <v>0</v>
      </c>
      <c r="AP144" s="112" t="str">
        <f t="shared" si="83"/>
        <v/>
      </c>
      <c r="AQ144" s="112">
        <f>'1043Bf Données de base trav.'!P140</f>
        <v>0</v>
      </c>
      <c r="AR144" s="112">
        <f t="shared" si="84"/>
        <v>0</v>
      </c>
    </row>
    <row r="145" spans="1:44" s="39" customFormat="1" ht="16.95" customHeight="1">
      <c r="A145" s="121" t="str">
        <f>IF('1043Bf Données de base trav.'!A141="","",'1043Bf Données de base trav.'!A141)</f>
        <v/>
      </c>
      <c r="B145" s="122" t="str">
        <f>IF('1043Bf Données de base trav.'!B141="","",'1043Bf Données de base trav.'!B141)</f>
        <v/>
      </c>
      <c r="C145" s="118" t="str">
        <f>IF('1043Bf Données de base trav.'!C141="","",'1043Bf Données de base trav.'!C141)</f>
        <v/>
      </c>
      <c r="D145" s="304" t="str">
        <f>IF(ISERROR('1043Bf Données de base trav.'!AJ141),"",'1043Bf Données de base trav.'!AJ141)</f>
        <v/>
      </c>
      <c r="E145" s="305" t="str">
        <f>IF('1043Bf Données de base trav.'!N141="","",'1043Bf Données de base trav.'!N141)</f>
        <v/>
      </c>
      <c r="F145" s="306" t="str">
        <f>IF('1043Bf Données de base trav.'!O141="","",'1043Bf Données de base trav.'!O141)</f>
        <v/>
      </c>
      <c r="G145" s="307" t="str">
        <f>IF('1043Bf Données de base trav.'!P141="","",'1043Bf Données de base trav.'!P141)</f>
        <v/>
      </c>
      <c r="H145" s="308" t="str">
        <f>IF('1043Bf Données de base trav.'!Q141="","",'1043Bf Données de base trav.'!Q141)</f>
        <v/>
      </c>
      <c r="I145" s="309" t="str">
        <f>IF('1043Bf Données de base trav.'!R141="","",'1043Bf Données de base trav.'!R141)</f>
        <v/>
      </c>
      <c r="J145" s="310" t="str">
        <f t="shared" si="63"/>
        <v/>
      </c>
      <c r="K145" s="311" t="str">
        <f>IF('1043Bf Données de base trav.'!S141="","",'1043Bf Données de base trav.'!S141)</f>
        <v/>
      </c>
      <c r="L145" s="312" t="str">
        <f t="shared" si="64"/>
        <v/>
      </c>
      <c r="M145" s="313" t="str">
        <f t="shared" si="65"/>
        <v/>
      </c>
      <c r="N145" s="314" t="str">
        <f t="shared" si="66"/>
        <v/>
      </c>
      <c r="O145" s="315" t="str">
        <f t="shared" si="67"/>
        <v/>
      </c>
      <c r="P145" s="316" t="str">
        <f t="shared" si="68"/>
        <v/>
      </c>
      <c r="Q145" s="312" t="str">
        <f t="shared" si="69"/>
        <v/>
      </c>
      <c r="R145" s="306" t="str">
        <f>IF(Q145="","",MAX((M145-AH145)*'1043Af Demande'!$B$31,0))</f>
        <v/>
      </c>
      <c r="S145" s="317" t="str">
        <f t="shared" si="70"/>
        <v/>
      </c>
      <c r="T145" s="107"/>
      <c r="U145" s="108" t="str">
        <f t="shared" si="71"/>
        <v/>
      </c>
      <c r="V145" s="109" t="str">
        <f>'1043Bf Données de base trav.'!M141</f>
        <v/>
      </c>
      <c r="W145" s="110" t="str">
        <f>IF(A145="","",'1043Bf Données de base trav.'!Q141-'1043Bf Données de base trav.'!R141)</f>
        <v/>
      </c>
      <c r="X145" s="110" t="str">
        <f>IF(OR($C145="",E145="",F145="",G145="",K145="",'1043Cf CA saisonniers'!$D$25&lt;&gt;"Droit accordé"),"",E145-(F145+G145+W145+K145))</f>
        <v/>
      </c>
      <c r="Y145" s="111" t="str">
        <f t="shared" si="72"/>
        <v/>
      </c>
      <c r="Z145" s="111" t="str">
        <f t="shared" si="73"/>
        <v/>
      </c>
      <c r="AA145" s="111" t="str">
        <f t="shared" si="74"/>
        <v/>
      </c>
      <c r="AB145" s="112" t="str">
        <f t="shared" si="75"/>
        <v/>
      </c>
      <c r="AC145" s="112" t="str">
        <f t="shared" si="76"/>
        <v/>
      </c>
      <c r="AD145" s="112" t="str">
        <f t="shared" si="77"/>
        <v/>
      </c>
      <c r="AE145" s="112" t="str">
        <f t="shared" si="78"/>
        <v/>
      </c>
      <c r="AF145" s="112" t="str">
        <f t="shared" si="79"/>
        <v/>
      </c>
      <c r="AG145" s="112" t="str">
        <f>IF(OR($C145="",L145="",M145=""),"",MAX(N145+'1043Bf Données de base trav.'!T141-M145,0))</f>
        <v/>
      </c>
      <c r="AH145" s="112">
        <f>'1043Bf Données de base trav.'!T141</f>
        <v>0</v>
      </c>
      <c r="AI145" s="112" t="str">
        <f t="shared" si="80"/>
        <v/>
      </c>
      <c r="AJ145" s="113">
        <f t="shared" si="81"/>
        <v>0</v>
      </c>
      <c r="AK145" s="114">
        <f t="shared" si="85"/>
        <v>0</v>
      </c>
      <c r="AL145" s="112">
        <f t="shared" si="82"/>
        <v>0</v>
      </c>
      <c r="AM145" s="112">
        <f>IF(E145="",0,'1043Bf Données de base trav.'!P141)</f>
        <v>0</v>
      </c>
      <c r="AN145" s="115">
        <f>IF('1043Bf Données de base trav.'!Y141&gt;0,AD145,0)</f>
        <v>0</v>
      </c>
      <c r="AO145" s="116">
        <f>IF('1043Bf Données de base trav.'!Y141&gt;0,'1043Bf Données de base trav.'!T141,0)</f>
        <v>0</v>
      </c>
      <c r="AP145" s="112" t="str">
        <f t="shared" si="83"/>
        <v/>
      </c>
      <c r="AQ145" s="112">
        <f>'1043Bf Données de base trav.'!P141</f>
        <v>0</v>
      </c>
      <c r="AR145" s="112">
        <f t="shared" si="84"/>
        <v>0</v>
      </c>
    </row>
    <row r="146" spans="1:44" s="39" customFormat="1" ht="16.95" customHeight="1">
      <c r="A146" s="121" t="str">
        <f>IF('1043Bf Données de base trav.'!A142="","",'1043Bf Données de base trav.'!A142)</f>
        <v/>
      </c>
      <c r="B146" s="122" t="str">
        <f>IF('1043Bf Données de base trav.'!B142="","",'1043Bf Données de base trav.'!B142)</f>
        <v/>
      </c>
      <c r="C146" s="118" t="str">
        <f>IF('1043Bf Données de base trav.'!C142="","",'1043Bf Données de base trav.'!C142)</f>
        <v/>
      </c>
      <c r="D146" s="304" t="str">
        <f>IF(ISERROR('1043Bf Données de base trav.'!AJ142),"",'1043Bf Données de base trav.'!AJ142)</f>
        <v/>
      </c>
      <c r="E146" s="305" t="str">
        <f>IF('1043Bf Données de base trav.'!N142="","",'1043Bf Données de base trav.'!N142)</f>
        <v/>
      </c>
      <c r="F146" s="306" t="str">
        <f>IF('1043Bf Données de base trav.'!O142="","",'1043Bf Données de base trav.'!O142)</f>
        <v/>
      </c>
      <c r="G146" s="307" t="str">
        <f>IF('1043Bf Données de base trav.'!P142="","",'1043Bf Données de base trav.'!P142)</f>
        <v/>
      </c>
      <c r="H146" s="308" t="str">
        <f>IF('1043Bf Données de base trav.'!Q142="","",'1043Bf Données de base trav.'!Q142)</f>
        <v/>
      </c>
      <c r="I146" s="309" t="str">
        <f>IF('1043Bf Données de base trav.'!R142="","",'1043Bf Données de base trav.'!R142)</f>
        <v/>
      </c>
      <c r="J146" s="310" t="str">
        <f t="shared" si="63"/>
        <v/>
      </c>
      <c r="K146" s="311" t="str">
        <f>IF('1043Bf Données de base trav.'!S142="","",'1043Bf Données de base trav.'!S142)</f>
        <v/>
      </c>
      <c r="L146" s="312" t="str">
        <f t="shared" si="64"/>
        <v/>
      </c>
      <c r="M146" s="313" t="str">
        <f t="shared" si="65"/>
        <v/>
      </c>
      <c r="N146" s="314" t="str">
        <f t="shared" si="66"/>
        <v/>
      </c>
      <c r="O146" s="315" t="str">
        <f t="shared" si="67"/>
        <v/>
      </c>
      <c r="P146" s="316" t="str">
        <f t="shared" si="68"/>
        <v/>
      </c>
      <c r="Q146" s="312" t="str">
        <f t="shared" si="69"/>
        <v/>
      </c>
      <c r="R146" s="306" t="str">
        <f>IF(Q146="","",MAX((M146-AH146)*'1043Af Demande'!$B$31,0))</f>
        <v/>
      </c>
      <c r="S146" s="317" t="str">
        <f t="shared" si="70"/>
        <v/>
      </c>
      <c r="T146" s="107"/>
      <c r="U146" s="108" t="str">
        <f t="shared" si="71"/>
        <v/>
      </c>
      <c r="V146" s="109" t="str">
        <f>'1043Bf Données de base trav.'!M142</f>
        <v/>
      </c>
      <c r="W146" s="110" t="str">
        <f>IF(A146="","",'1043Bf Données de base trav.'!Q142-'1043Bf Données de base trav.'!R142)</f>
        <v/>
      </c>
      <c r="X146" s="110" t="str">
        <f>IF(OR($C146="",E146="",F146="",G146="",K146="",'1043Cf CA saisonniers'!$D$25&lt;&gt;"Droit accordé"),"",E146-(F146+G146+W146+K146))</f>
        <v/>
      </c>
      <c r="Y146" s="111" t="str">
        <f t="shared" si="72"/>
        <v/>
      </c>
      <c r="Z146" s="111" t="str">
        <f t="shared" si="73"/>
        <v/>
      </c>
      <c r="AA146" s="111" t="str">
        <f t="shared" si="74"/>
        <v/>
      </c>
      <c r="AB146" s="112" t="str">
        <f t="shared" si="75"/>
        <v/>
      </c>
      <c r="AC146" s="112" t="str">
        <f t="shared" si="76"/>
        <v/>
      </c>
      <c r="AD146" s="112" t="str">
        <f t="shared" si="77"/>
        <v/>
      </c>
      <c r="AE146" s="112" t="str">
        <f t="shared" si="78"/>
        <v/>
      </c>
      <c r="AF146" s="112" t="str">
        <f t="shared" si="79"/>
        <v/>
      </c>
      <c r="AG146" s="112" t="str">
        <f>IF(OR($C146="",L146="",M146=""),"",MAX(N146+'1043Bf Données de base trav.'!T142-M146,0))</f>
        <v/>
      </c>
      <c r="AH146" s="112">
        <f>'1043Bf Données de base trav.'!T142</f>
        <v>0</v>
      </c>
      <c r="AI146" s="112" t="str">
        <f t="shared" si="80"/>
        <v/>
      </c>
      <c r="AJ146" s="113">
        <f t="shared" si="81"/>
        <v>0</v>
      </c>
      <c r="AK146" s="114">
        <f t="shared" si="85"/>
        <v>0</v>
      </c>
      <c r="AL146" s="112">
        <f t="shared" si="82"/>
        <v>0</v>
      </c>
      <c r="AM146" s="112">
        <f>IF(E146="",0,'1043Bf Données de base trav.'!P142)</f>
        <v>0</v>
      </c>
      <c r="AN146" s="115">
        <f>IF('1043Bf Données de base trav.'!Y142&gt;0,AD146,0)</f>
        <v>0</v>
      </c>
      <c r="AO146" s="116">
        <f>IF('1043Bf Données de base trav.'!Y142&gt;0,'1043Bf Données de base trav.'!T142,0)</f>
        <v>0</v>
      </c>
      <c r="AP146" s="112" t="str">
        <f t="shared" si="83"/>
        <v/>
      </c>
      <c r="AQ146" s="112">
        <f>'1043Bf Données de base trav.'!P142</f>
        <v>0</v>
      </c>
      <c r="AR146" s="112">
        <f t="shared" si="84"/>
        <v>0</v>
      </c>
    </row>
    <row r="147" spans="1:44" s="39" customFormat="1" ht="16.95" customHeight="1">
      <c r="A147" s="121" t="str">
        <f>IF('1043Bf Données de base trav.'!A143="","",'1043Bf Données de base trav.'!A143)</f>
        <v/>
      </c>
      <c r="B147" s="122" t="str">
        <f>IF('1043Bf Données de base trav.'!B143="","",'1043Bf Données de base trav.'!B143)</f>
        <v/>
      </c>
      <c r="C147" s="118" t="str">
        <f>IF('1043Bf Données de base trav.'!C143="","",'1043Bf Données de base trav.'!C143)</f>
        <v/>
      </c>
      <c r="D147" s="304" t="str">
        <f>IF(ISERROR('1043Bf Données de base trav.'!AJ143),"",'1043Bf Données de base trav.'!AJ143)</f>
        <v/>
      </c>
      <c r="E147" s="305" t="str">
        <f>IF('1043Bf Données de base trav.'!N143="","",'1043Bf Données de base trav.'!N143)</f>
        <v/>
      </c>
      <c r="F147" s="306" t="str">
        <f>IF('1043Bf Données de base trav.'!O143="","",'1043Bf Données de base trav.'!O143)</f>
        <v/>
      </c>
      <c r="G147" s="307" t="str">
        <f>IF('1043Bf Données de base trav.'!P143="","",'1043Bf Données de base trav.'!P143)</f>
        <v/>
      </c>
      <c r="H147" s="308" t="str">
        <f>IF('1043Bf Données de base trav.'!Q143="","",'1043Bf Données de base trav.'!Q143)</f>
        <v/>
      </c>
      <c r="I147" s="309" t="str">
        <f>IF('1043Bf Données de base trav.'!R143="","",'1043Bf Données de base trav.'!R143)</f>
        <v/>
      </c>
      <c r="J147" s="310" t="str">
        <f t="shared" si="63"/>
        <v/>
      </c>
      <c r="K147" s="311" t="str">
        <f>IF('1043Bf Données de base trav.'!S143="","",'1043Bf Données de base trav.'!S143)</f>
        <v/>
      </c>
      <c r="L147" s="312" t="str">
        <f t="shared" si="64"/>
        <v/>
      </c>
      <c r="M147" s="313" t="str">
        <f t="shared" si="65"/>
        <v/>
      </c>
      <c r="N147" s="314" t="str">
        <f t="shared" si="66"/>
        <v/>
      </c>
      <c r="O147" s="315" t="str">
        <f t="shared" si="67"/>
        <v/>
      </c>
      <c r="P147" s="316" t="str">
        <f t="shared" si="68"/>
        <v/>
      </c>
      <c r="Q147" s="312" t="str">
        <f t="shared" si="69"/>
        <v/>
      </c>
      <c r="R147" s="306" t="str">
        <f>IF(Q147="","",MAX((M147-AH147)*'1043Af Demande'!$B$31,0))</f>
        <v/>
      </c>
      <c r="S147" s="317" t="str">
        <f t="shared" si="70"/>
        <v/>
      </c>
      <c r="T147" s="107"/>
      <c r="U147" s="108" t="str">
        <f t="shared" si="71"/>
        <v/>
      </c>
      <c r="V147" s="109" t="str">
        <f>'1043Bf Données de base trav.'!M143</f>
        <v/>
      </c>
      <c r="W147" s="110" t="str">
        <f>IF(A147="","",'1043Bf Données de base trav.'!Q143-'1043Bf Données de base trav.'!R143)</f>
        <v/>
      </c>
      <c r="X147" s="110" t="str">
        <f>IF(OR($C147="",E147="",F147="",G147="",K147="",'1043Cf CA saisonniers'!$D$25&lt;&gt;"Droit accordé"),"",E147-(F147+G147+W147+K147))</f>
        <v/>
      </c>
      <c r="Y147" s="111" t="str">
        <f t="shared" si="72"/>
        <v/>
      </c>
      <c r="Z147" s="111" t="str">
        <f t="shared" si="73"/>
        <v/>
      </c>
      <c r="AA147" s="111" t="str">
        <f t="shared" si="74"/>
        <v/>
      </c>
      <c r="AB147" s="112" t="str">
        <f t="shared" si="75"/>
        <v/>
      </c>
      <c r="AC147" s="112" t="str">
        <f t="shared" si="76"/>
        <v/>
      </c>
      <c r="AD147" s="112" t="str">
        <f t="shared" si="77"/>
        <v/>
      </c>
      <c r="AE147" s="112" t="str">
        <f t="shared" si="78"/>
        <v/>
      </c>
      <c r="AF147" s="112" t="str">
        <f t="shared" si="79"/>
        <v/>
      </c>
      <c r="AG147" s="112" t="str">
        <f>IF(OR($C147="",L147="",M147=""),"",MAX(N147+'1043Bf Données de base trav.'!T143-M147,0))</f>
        <v/>
      </c>
      <c r="AH147" s="112">
        <f>'1043Bf Données de base trav.'!T143</f>
        <v>0</v>
      </c>
      <c r="AI147" s="112" t="str">
        <f t="shared" si="80"/>
        <v/>
      </c>
      <c r="AJ147" s="113">
        <f t="shared" si="81"/>
        <v>0</v>
      </c>
      <c r="AK147" s="114">
        <f t="shared" si="85"/>
        <v>0</v>
      </c>
      <c r="AL147" s="112">
        <f t="shared" si="82"/>
        <v>0</v>
      </c>
      <c r="AM147" s="112">
        <f>IF(E147="",0,'1043Bf Données de base trav.'!P143)</f>
        <v>0</v>
      </c>
      <c r="AN147" s="115">
        <f>IF('1043Bf Données de base trav.'!Y143&gt;0,AD147,0)</f>
        <v>0</v>
      </c>
      <c r="AO147" s="116">
        <f>IF('1043Bf Données de base trav.'!Y143&gt;0,'1043Bf Données de base trav.'!T143,0)</f>
        <v>0</v>
      </c>
      <c r="AP147" s="112" t="str">
        <f t="shared" si="83"/>
        <v/>
      </c>
      <c r="AQ147" s="112">
        <f>'1043Bf Données de base trav.'!P143</f>
        <v>0</v>
      </c>
      <c r="AR147" s="112">
        <f t="shared" si="84"/>
        <v>0</v>
      </c>
    </row>
    <row r="148" spans="1:44" s="39" customFormat="1" ht="16.95" customHeight="1">
      <c r="A148" s="121" t="str">
        <f>IF('1043Bf Données de base trav.'!A144="","",'1043Bf Données de base trav.'!A144)</f>
        <v/>
      </c>
      <c r="B148" s="122" t="str">
        <f>IF('1043Bf Données de base trav.'!B144="","",'1043Bf Données de base trav.'!B144)</f>
        <v/>
      </c>
      <c r="C148" s="118" t="str">
        <f>IF('1043Bf Données de base trav.'!C144="","",'1043Bf Données de base trav.'!C144)</f>
        <v/>
      </c>
      <c r="D148" s="304" t="str">
        <f>IF(ISERROR('1043Bf Données de base trav.'!AJ144),"",'1043Bf Données de base trav.'!AJ144)</f>
        <v/>
      </c>
      <c r="E148" s="305" t="str">
        <f>IF('1043Bf Données de base trav.'!N144="","",'1043Bf Données de base trav.'!N144)</f>
        <v/>
      </c>
      <c r="F148" s="306" t="str">
        <f>IF('1043Bf Données de base trav.'!O144="","",'1043Bf Données de base trav.'!O144)</f>
        <v/>
      </c>
      <c r="G148" s="307" t="str">
        <f>IF('1043Bf Données de base trav.'!P144="","",'1043Bf Données de base trav.'!P144)</f>
        <v/>
      </c>
      <c r="H148" s="308" t="str">
        <f>IF('1043Bf Données de base trav.'!Q144="","",'1043Bf Données de base trav.'!Q144)</f>
        <v/>
      </c>
      <c r="I148" s="309" t="str">
        <f>IF('1043Bf Données de base trav.'!R144="","",'1043Bf Données de base trav.'!R144)</f>
        <v/>
      </c>
      <c r="J148" s="310" t="str">
        <f t="shared" si="63"/>
        <v/>
      </c>
      <c r="K148" s="311" t="str">
        <f>IF('1043Bf Données de base trav.'!S144="","",'1043Bf Données de base trav.'!S144)</f>
        <v/>
      </c>
      <c r="L148" s="312" t="str">
        <f t="shared" si="64"/>
        <v/>
      </c>
      <c r="M148" s="313" t="str">
        <f t="shared" si="65"/>
        <v/>
      </c>
      <c r="N148" s="314" t="str">
        <f t="shared" si="66"/>
        <v/>
      </c>
      <c r="O148" s="315" t="str">
        <f t="shared" si="67"/>
        <v/>
      </c>
      <c r="P148" s="316" t="str">
        <f t="shared" si="68"/>
        <v/>
      </c>
      <c r="Q148" s="312" t="str">
        <f t="shared" si="69"/>
        <v/>
      </c>
      <c r="R148" s="306" t="str">
        <f>IF(Q148="","",MAX((M148-AH148)*'1043Af Demande'!$B$31,0))</f>
        <v/>
      </c>
      <c r="S148" s="317" t="str">
        <f t="shared" si="70"/>
        <v/>
      </c>
      <c r="T148" s="107"/>
      <c r="U148" s="108" t="str">
        <f t="shared" si="71"/>
        <v/>
      </c>
      <c r="V148" s="109" t="str">
        <f>'1043Bf Données de base trav.'!M144</f>
        <v/>
      </c>
      <c r="W148" s="110" t="str">
        <f>IF(A148="","",'1043Bf Données de base trav.'!Q144-'1043Bf Données de base trav.'!R144)</f>
        <v/>
      </c>
      <c r="X148" s="110" t="str">
        <f>IF(OR($C148="",E148="",F148="",G148="",K148="",'1043Cf CA saisonniers'!$D$25&lt;&gt;"Droit accordé"),"",E148-(F148+G148+W148+K148))</f>
        <v/>
      </c>
      <c r="Y148" s="111" t="str">
        <f t="shared" si="72"/>
        <v/>
      </c>
      <c r="Z148" s="111" t="str">
        <f t="shared" si="73"/>
        <v/>
      </c>
      <c r="AA148" s="111" t="str">
        <f t="shared" si="74"/>
        <v/>
      </c>
      <c r="AB148" s="112" t="str">
        <f t="shared" si="75"/>
        <v/>
      </c>
      <c r="AC148" s="112" t="str">
        <f t="shared" si="76"/>
        <v/>
      </c>
      <c r="AD148" s="112" t="str">
        <f t="shared" si="77"/>
        <v/>
      </c>
      <c r="AE148" s="112" t="str">
        <f t="shared" si="78"/>
        <v/>
      </c>
      <c r="AF148" s="112" t="str">
        <f t="shared" si="79"/>
        <v/>
      </c>
      <c r="AG148" s="112" t="str">
        <f>IF(OR($C148="",L148="",M148=""),"",MAX(N148+'1043Bf Données de base trav.'!T144-M148,0))</f>
        <v/>
      </c>
      <c r="AH148" s="112">
        <f>'1043Bf Données de base trav.'!T144</f>
        <v>0</v>
      </c>
      <c r="AI148" s="112" t="str">
        <f t="shared" si="80"/>
        <v/>
      </c>
      <c r="AJ148" s="113">
        <f t="shared" si="81"/>
        <v>0</v>
      </c>
      <c r="AK148" s="114">
        <f t="shared" si="85"/>
        <v>0</v>
      </c>
      <c r="AL148" s="112">
        <f t="shared" si="82"/>
        <v>0</v>
      </c>
      <c r="AM148" s="112">
        <f>IF(E148="",0,'1043Bf Données de base trav.'!P144)</f>
        <v>0</v>
      </c>
      <c r="AN148" s="115">
        <f>IF('1043Bf Données de base trav.'!Y144&gt;0,AD148,0)</f>
        <v>0</v>
      </c>
      <c r="AO148" s="116">
        <f>IF('1043Bf Données de base trav.'!Y144&gt;0,'1043Bf Données de base trav.'!T144,0)</f>
        <v>0</v>
      </c>
      <c r="AP148" s="112" t="str">
        <f t="shared" si="83"/>
        <v/>
      </c>
      <c r="AQ148" s="112">
        <f>'1043Bf Données de base trav.'!P144</f>
        <v>0</v>
      </c>
      <c r="AR148" s="112">
        <f t="shared" si="84"/>
        <v>0</v>
      </c>
    </row>
    <row r="149" spans="1:44" s="39" customFormat="1" ht="16.95" customHeight="1">
      <c r="A149" s="121" t="str">
        <f>IF('1043Bf Données de base trav.'!A145="","",'1043Bf Données de base trav.'!A145)</f>
        <v/>
      </c>
      <c r="B149" s="122" t="str">
        <f>IF('1043Bf Données de base trav.'!B145="","",'1043Bf Données de base trav.'!B145)</f>
        <v/>
      </c>
      <c r="C149" s="118" t="str">
        <f>IF('1043Bf Données de base trav.'!C145="","",'1043Bf Données de base trav.'!C145)</f>
        <v/>
      </c>
      <c r="D149" s="304" t="str">
        <f>IF(ISERROR('1043Bf Données de base trav.'!AJ145),"",'1043Bf Données de base trav.'!AJ145)</f>
        <v/>
      </c>
      <c r="E149" s="305" t="str">
        <f>IF('1043Bf Données de base trav.'!N145="","",'1043Bf Données de base trav.'!N145)</f>
        <v/>
      </c>
      <c r="F149" s="306" t="str">
        <f>IF('1043Bf Données de base trav.'!O145="","",'1043Bf Données de base trav.'!O145)</f>
        <v/>
      </c>
      <c r="G149" s="307" t="str">
        <f>IF('1043Bf Données de base trav.'!P145="","",'1043Bf Données de base trav.'!P145)</f>
        <v/>
      </c>
      <c r="H149" s="308" t="str">
        <f>IF('1043Bf Données de base trav.'!Q145="","",'1043Bf Données de base trav.'!Q145)</f>
        <v/>
      </c>
      <c r="I149" s="309" t="str">
        <f>IF('1043Bf Données de base trav.'!R145="","",'1043Bf Données de base trav.'!R145)</f>
        <v/>
      </c>
      <c r="J149" s="310" t="str">
        <f t="shared" si="63"/>
        <v/>
      </c>
      <c r="K149" s="311" t="str">
        <f>IF('1043Bf Données de base trav.'!S145="","",'1043Bf Données de base trav.'!S145)</f>
        <v/>
      </c>
      <c r="L149" s="312" t="str">
        <f t="shared" si="64"/>
        <v/>
      </c>
      <c r="M149" s="313" t="str">
        <f t="shared" si="65"/>
        <v/>
      </c>
      <c r="N149" s="314" t="str">
        <f t="shared" si="66"/>
        <v/>
      </c>
      <c r="O149" s="315" t="str">
        <f t="shared" si="67"/>
        <v/>
      </c>
      <c r="P149" s="316" t="str">
        <f t="shared" si="68"/>
        <v/>
      </c>
      <c r="Q149" s="312" t="str">
        <f t="shared" si="69"/>
        <v/>
      </c>
      <c r="R149" s="306" t="str">
        <f>IF(Q149="","",MAX((M149-AH149)*'1043Af Demande'!$B$31,0))</f>
        <v/>
      </c>
      <c r="S149" s="317" t="str">
        <f t="shared" si="70"/>
        <v/>
      </c>
      <c r="T149" s="107"/>
      <c r="U149" s="108" t="str">
        <f t="shared" si="71"/>
        <v/>
      </c>
      <c r="V149" s="109" t="str">
        <f>'1043Bf Données de base trav.'!M145</f>
        <v/>
      </c>
      <c r="W149" s="110" t="str">
        <f>IF(A149="","",'1043Bf Données de base trav.'!Q145-'1043Bf Données de base trav.'!R145)</f>
        <v/>
      </c>
      <c r="X149" s="110" t="str">
        <f>IF(OR($C149="",E149="",F149="",G149="",K149="",'1043Cf CA saisonniers'!$D$25&lt;&gt;"Droit accordé"),"",E149-(F149+G149+W149+K149))</f>
        <v/>
      </c>
      <c r="Y149" s="111" t="str">
        <f t="shared" si="72"/>
        <v/>
      </c>
      <c r="Z149" s="111" t="str">
        <f t="shared" si="73"/>
        <v/>
      </c>
      <c r="AA149" s="111" t="str">
        <f t="shared" si="74"/>
        <v/>
      </c>
      <c r="AB149" s="112" t="str">
        <f t="shared" si="75"/>
        <v/>
      </c>
      <c r="AC149" s="112" t="str">
        <f t="shared" si="76"/>
        <v/>
      </c>
      <c r="AD149" s="112" t="str">
        <f t="shared" si="77"/>
        <v/>
      </c>
      <c r="AE149" s="112" t="str">
        <f t="shared" si="78"/>
        <v/>
      </c>
      <c r="AF149" s="112" t="str">
        <f t="shared" si="79"/>
        <v/>
      </c>
      <c r="AG149" s="112" t="str">
        <f>IF(OR($C149="",L149="",M149=""),"",MAX(N149+'1043Bf Données de base trav.'!T145-M149,0))</f>
        <v/>
      </c>
      <c r="AH149" s="112">
        <f>'1043Bf Données de base trav.'!T145</f>
        <v>0</v>
      </c>
      <c r="AI149" s="112" t="str">
        <f t="shared" si="80"/>
        <v/>
      </c>
      <c r="AJ149" s="113">
        <f t="shared" si="81"/>
        <v>0</v>
      </c>
      <c r="AK149" s="114">
        <f t="shared" si="85"/>
        <v>0</v>
      </c>
      <c r="AL149" s="112">
        <f t="shared" si="82"/>
        <v>0</v>
      </c>
      <c r="AM149" s="112">
        <f>IF(E149="",0,'1043Bf Données de base trav.'!P145)</f>
        <v>0</v>
      </c>
      <c r="AN149" s="115">
        <f>IF('1043Bf Données de base trav.'!Y145&gt;0,AD149,0)</f>
        <v>0</v>
      </c>
      <c r="AO149" s="116">
        <f>IF('1043Bf Données de base trav.'!Y145&gt;0,'1043Bf Données de base trav.'!T145,0)</f>
        <v>0</v>
      </c>
      <c r="AP149" s="112" t="str">
        <f t="shared" si="83"/>
        <v/>
      </c>
      <c r="AQ149" s="112">
        <f>'1043Bf Données de base trav.'!P145</f>
        <v>0</v>
      </c>
      <c r="AR149" s="112">
        <f t="shared" si="84"/>
        <v>0</v>
      </c>
    </row>
    <row r="150" spans="1:44" s="39" customFormat="1" ht="16.95" customHeight="1">
      <c r="A150" s="121" t="str">
        <f>IF('1043Bf Données de base trav.'!A146="","",'1043Bf Données de base trav.'!A146)</f>
        <v/>
      </c>
      <c r="B150" s="122" t="str">
        <f>IF('1043Bf Données de base trav.'!B146="","",'1043Bf Données de base trav.'!B146)</f>
        <v/>
      </c>
      <c r="C150" s="118" t="str">
        <f>IF('1043Bf Données de base trav.'!C146="","",'1043Bf Données de base trav.'!C146)</f>
        <v/>
      </c>
      <c r="D150" s="304" t="str">
        <f>IF(ISERROR('1043Bf Données de base trav.'!AJ146),"",'1043Bf Données de base trav.'!AJ146)</f>
        <v/>
      </c>
      <c r="E150" s="305" t="str">
        <f>IF('1043Bf Données de base trav.'!N146="","",'1043Bf Données de base trav.'!N146)</f>
        <v/>
      </c>
      <c r="F150" s="306" t="str">
        <f>IF('1043Bf Données de base trav.'!O146="","",'1043Bf Données de base trav.'!O146)</f>
        <v/>
      </c>
      <c r="G150" s="307" t="str">
        <f>IF('1043Bf Données de base trav.'!P146="","",'1043Bf Données de base trav.'!P146)</f>
        <v/>
      </c>
      <c r="H150" s="308" t="str">
        <f>IF('1043Bf Données de base trav.'!Q146="","",'1043Bf Données de base trav.'!Q146)</f>
        <v/>
      </c>
      <c r="I150" s="309" t="str">
        <f>IF('1043Bf Données de base trav.'!R146="","",'1043Bf Données de base trav.'!R146)</f>
        <v/>
      </c>
      <c r="J150" s="310" t="str">
        <f t="shared" si="63"/>
        <v/>
      </c>
      <c r="K150" s="311" t="str">
        <f>IF('1043Bf Données de base trav.'!S146="","",'1043Bf Données de base trav.'!S146)</f>
        <v/>
      </c>
      <c r="L150" s="312" t="str">
        <f t="shared" si="64"/>
        <v/>
      </c>
      <c r="M150" s="313" t="str">
        <f t="shared" si="65"/>
        <v/>
      </c>
      <c r="N150" s="314" t="str">
        <f t="shared" si="66"/>
        <v/>
      </c>
      <c r="O150" s="315" t="str">
        <f t="shared" si="67"/>
        <v/>
      </c>
      <c r="P150" s="316" t="str">
        <f t="shared" si="68"/>
        <v/>
      </c>
      <c r="Q150" s="312" t="str">
        <f t="shared" si="69"/>
        <v/>
      </c>
      <c r="R150" s="306" t="str">
        <f>IF(Q150="","",MAX((M150-AH150)*'1043Af Demande'!$B$31,0))</f>
        <v/>
      </c>
      <c r="S150" s="317" t="str">
        <f t="shared" si="70"/>
        <v/>
      </c>
      <c r="T150" s="107"/>
      <c r="U150" s="108" t="str">
        <f t="shared" si="71"/>
        <v/>
      </c>
      <c r="V150" s="109" t="str">
        <f>'1043Bf Données de base trav.'!M146</f>
        <v/>
      </c>
      <c r="W150" s="110" t="str">
        <f>IF(A150="","",'1043Bf Données de base trav.'!Q146-'1043Bf Données de base trav.'!R146)</f>
        <v/>
      </c>
      <c r="X150" s="110" t="str">
        <f>IF(OR($C150="",E150="",F150="",G150="",K150="",'1043Cf CA saisonniers'!$D$25&lt;&gt;"Droit accordé"),"",E150-(F150+G150+W150+K150))</f>
        <v/>
      </c>
      <c r="Y150" s="111" t="str">
        <f t="shared" si="72"/>
        <v/>
      </c>
      <c r="Z150" s="111" t="str">
        <f t="shared" si="73"/>
        <v/>
      </c>
      <c r="AA150" s="111" t="str">
        <f t="shared" si="74"/>
        <v/>
      </c>
      <c r="AB150" s="112" t="str">
        <f t="shared" si="75"/>
        <v/>
      </c>
      <c r="AC150" s="112" t="str">
        <f t="shared" si="76"/>
        <v/>
      </c>
      <c r="AD150" s="112" t="str">
        <f t="shared" si="77"/>
        <v/>
      </c>
      <c r="AE150" s="112" t="str">
        <f t="shared" si="78"/>
        <v/>
      </c>
      <c r="AF150" s="112" t="str">
        <f t="shared" si="79"/>
        <v/>
      </c>
      <c r="AG150" s="112" t="str">
        <f>IF(OR($C150="",L150="",M150=""),"",MAX(N150+'1043Bf Données de base trav.'!T146-M150,0))</f>
        <v/>
      </c>
      <c r="AH150" s="112">
        <f>'1043Bf Données de base trav.'!T146</f>
        <v>0</v>
      </c>
      <c r="AI150" s="112" t="str">
        <f t="shared" si="80"/>
        <v/>
      </c>
      <c r="AJ150" s="113">
        <f t="shared" si="81"/>
        <v>0</v>
      </c>
      <c r="AK150" s="114">
        <f t="shared" si="85"/>
        <v>0</v>
      </c>
      <c r="AL150" s="112">
        <f t="shared" si="82"/>
        <v>0</v>
      </c>
      <c r="AM150" s="112">
        <f>IF(E150="",0,'1043Bf Données de base trav.'!P146)</f>
        <v>0</v>
      </c>
      <c r="AN150" s="115">
        <f>IF('1043Bf Données de base trav.'!Y146&gt;0,AD150,0)</f>
        <v>0</v>
      </c>
      <c r="AO150" s="116">
        <f>IF('1043Bf Données de base trav.'!Y146&gt;0,'1043Bf Données de base trav.'!T146,0)</f>
        <v>0</v>
      </c>
      <c r="AP150" s="112" t="str">
        <f t="shared" si="83"/>
        <v/>
      </c>
      <c r="AQ150" s="112">
        <f>'1043Bf Données de base trav.'!P146</f>
        <v>0</v>
      </c>
      <c r="AR150" s="112">
        <f t="shared" si="84"/>
        <v>0</v>
      </c>
    </row>
    <row r="151" spans="1:44" s="39" customFormat="1" ht="16.95" customHeight="1">
      <c r="A151" s="121" t="str">
        <f>IF('1043Bf Données de base trav.'!A147="","",'1043Bf Données de base trav.'!A147)</f>
        <v/>
      </c>
      <c r="B151" s="122" t="str">
        <f>IF('1043Bf Données de base trav.'!B147="","",'1043Bf Données de base trav.'!B147)</f>
        <v/>
      </c>
      <c r="C151" s="118" t="str">
        <f>IF('1043Bf Données de base trav.'!C147="","",'1043Bf Données de base trav.'!C147)</f>
        <v/>
      </c>
      <c r="D151" s="304" t="str">
        <f>IF(ISERROR('1043Bf Données de base trav.'!AJ147),"",'1043Bf Données de base trav.'!AJ147)</f>
        <v/>
      </c>
      <c r="E151" s="305" t="str">
        <f>IF('1043Bf Données de base trav.'!N147="","",'1043Bf Données de base trav.'!N147)</f>
        <v/>
      </c>
      <c r="F151" s="306" t="str">
        <f>IF('1043Bf Données de base trav.'!O147="","",'1043Bf Données de base trav.'!O147)</f>
        <v/>
      </c>
      <c r="G151" s="307" t="str">
        <f>IF('1043Bf Données de base trav.'!P147="","",'1043Bf Données de base trav.'!P147)</f>
        <v/>
      </c>
      <c r="H151" s="308" t="str">
        <f>IF('1043Bf Données de base trav.'!Q147="","",'1043Bf Données de base trav.'!Q147)</f>
        <v/>
      </c>
      <c r="I151" s="309" t="str">
        <f>IF('1043Bf Données de base trav.'!R147="","",'1043Bf Données de base trav.'!R147)</f>
        <v/>
      </c>
      <c r="J151" s="310" t="str">
        <f t="shared" si="63"/>
        <v/>
      </c>
      <c r="K151" s="311" t="str">
        <f>IF('1043Bf Données de base trav.'!S147="","",'1043Bf Données de base trav.'!S147)</f>
        <v/>
      </c>
      <c r="L151" s="312" t="str">
        <f t="shared" si="64"/>
        <v/>
      </c>
      <c r="M151" s="313" t="str">
        <f t="shared" si="65"/>
        <v/>
      </c>
      <c r="N151" s="314" t="str">
        <f t="shared" si="66"/>
        <v/>
      </c>
      <c r="O151" s="315" t="str">
        <f t="shared" si="67"/>
        <v/>
      </c>
      <c r="P151" s="316" t="str">
        <f t="shared" si="68"/>
        <v/>
      </c>
      <c r="Q151" s="312" t="str">
        <f t="shared" si="69"/>
        <v/>
      </c>
      <c r="R151" s="306" t="str">
        <f>IF(Q151="","",MAX((M151-AH151)*'1043Af Demande'!$B$31,0))</f>
        <v/>
      </c>
      <c r="S151" s="317" t="str">
        <f t="shared" si="70"/>
        <v/>
      </c>
      <c r="T151" s="107"/>
      <c r="U151" s="108" t="str">
        <f t="shared" si="71"/>
        <v/>
      </c>
      <c r="V151" s="109" t="str">
        <f>'1043Bf Données de base trav.'!M147</f>
        <v/>
      </c>
      <c r="W151" s="110" t="str">
        <f>IF(A151="","",'1043Bf Données de base trav.'!Q147-'1043Bf Données de base trav.'!R147)</f>
        <v/>
      </c>
      <c r="X151" s="110" t="str">
        <f>IF(OR($C151="",E151="",F151="",G151="",K151="",'1043Cf CA saisonniers'!$D$25&lt;&gt;"Droit accordé"),"",E151-(F151+G151+W151+K151))</f>
        <v/>
      </c>
      <c r="Y151" s="111" t="str">
        <f t="shared" si="72"/>
        <v/>
      </c>
      <c r="Z151" s="111" t="str">
        <f t="shared" si="73"/>
        <v/>
      </c>
      <c r="AA151" s="111" t="str">
        <f t="shared" si="74"/>
        <v/>
      </c>
      <c r="AB151" s="112" t="str">
        <f t="shared" si="75"/>
        <v/>
      </c>
      <c r="AC151" s="112" t="str">
        <f t="shared" si="76"/>
        <v/>
      </c>
      <c r="AD151" s="112" t="str">
        <f t="shared" si="77"/>
        <v/>
      </c>
      <c r="AE151" s="112" t="str">
        <f t="shared" si="78"/>
        <v/>
      </c>
      <c r="AF151" s="112" t="str">
        <f t="shared" si="79"/>
        <v/>
      </c>
      <c r="AG151" s="112" t="str">
        <f>IF(OR($C151="",L151="",M151=""),"",MAX(N151+'1043Bf Données de base trav.'!T147-M151,0))</f>
        <v/>
      </c>
      <c r="AH151" s="112">
        <f>'1043Bf Données de base trav.'!T147</f>
        <v>0</v>
      </c>
      <c r="AI151" s="112" t="str">
        <f t="shared" si="80"/>
        <v/>
      </c>
      <c r="AJ151" s="113">
        <f t="shared" si="81"/>
        <v>0</v>
      </c>
      <c r="AK151" s="114">
        <f t="shared" si="85"/>
        <v>0</v>
      </c>
      <c r="AL151" s="112">
        <f t="shared" si="82"/>
        <v>0</v>
      </c>
      <c r="AM151" s="112">
        <f>IF(E151="",0,'1043Bf Données de base trav.'!P147)</f>
        <v>0</v>
      </c>
      <c r="AN151" s="115">
        <f>IF('1043Bf Données de base trav.'!Y147&gt;0,AD151,0)</f>
        <v>0</v>
      </c>
      <c r="AO151" s="116">
        <f>IF('1043Bf Données de base trav.'!Y147&gt;0,'1043Bf Données de base trav.'!T147,0)</f>
        <v>0</v>
      </c>
      <c r="AP151" s="112" t="str">
        <f t="shared" si="83"/>
        <v/>
      </c>
      <c r="AQ151" s="112">
        <f>'1043Bf Données de base trav.'!P147</f>
        <v>0</v>
      </c>
      <c r="AR151" s="112">
        <f t="shared" si="84"/>
        <v>0</v>
      </c>
    </row>
    <row r="152" spans="1:44" s="39" customFormat="1" ht="16.95" customHeight="1">
      <c r="A152" s="121" t="str">
        <f>IF('1043Bf Données de base trav.'!A148="","",'1043Bf Données de base trav.'!A148)</f>
        <v/>
      </c>
      <c r="B152" s="122" t="str">
        <f>IF('1043Bf Données de base trav.'!B148="","",'1043Bf Données de base trav.'!B148)</f>
        <v/>
      </c>
      <c r="C152" s="118" t="str">
        <f>IF('1043Bf Données de base trav.'!C148="","",'1043Bf Données de base trav.'!C148)</f>
        <v/>
      </c>
      <c r="D152" s="304" t="str">
        <f>IF(ISERROR('1043Bf Données de base trav.'!AJ148),"",'1043Bf Données de base trav.'!AJ148)</f>
        <v/>
      </c>
      <c r="E152" s="305" t="str">
        <f>IF('1043Bf Données de base trav.'!N148="","",'1043Bf Données de base trav.'!N148)</f>
        <v/>
      </c>
      <c r="F152" s="306" t="str">
        <f>IF('1043Bf Données de base trav.'!O148="","",'1043Bf Données de base trav.'!O148)</f>
        <v/>
      </c>
      <c r="G152" s="307" t="str">
        <f>IF('1043Bf Données de base trav.'!P148="","",'1043Bf Données de base trav.'!P148)</f>
        <v/>
      </c>
      <c r="H152" s="308" t="str">
        <f>IF('1043Bf Données de base trav.'!Q148="","",'1043Bf Données de base trav.'!Q148)</f>
        <v/>
      </c>
      <c r="I152" s="309" t="str">
        <f>IF('1043Bf Données de base trav.'!R148="","",'1043Bf Données de base trav.'!R148)</f>
        <v/>
      </c>
      <c r="J152" s="310" t="str">
        <f t="shared" si="63"/>
        <v/>
      </c>
      <c r="K152" s="311" t="str">
        <f>IF('1043Bf Données de base trav.'!S148="","",'1043Bf Données de base trav.'!S148)</f>
        <v/>
      </c>
      <c r="L152" s="312" t="str">
        <f t="shared" si="64"/>
        <v/>
      </c>
      <c r="M152" s="313" t="str">
        <f t="shared" si="65"/>
        <v/>
      </c>
      <c r="N152" s="314" t="str">
        <f t="shared" si="66"/>
        <v/>
      </c>
      <c r="O152" s="315" t="str">
        <f t="shared" si="67"/>
        <v/>
      </c>
      <c r="P152" s="316" t="str">
        <f t="shared" si="68"/>
        <v/>
      </c>
      <c r="Q152" s="312" t="str">
        <f t="shared" si="69"/>
        <v/>
      </c>
      <c r="R152" s="306" t="str">
        <f>IF(Q152="","",MAX((M152-AH152)*'1043Af Demande'!$B$31,0))</f>
        <v/>
      </c>
      <c r="S152" s="317" t="str">
        <f t="shared" si="70"/>
        <v/>
      </c>
      <c r="T152" s="107"/>
      <c r="U152" s="108" t="str">
        <f t="shared" si="71"/>
        <v/>
      </c>
      <c r="V152" s="109" t="str">
        <f>'1043Bf Données de base trav.'!M148</f>
        <v/>
      </c>
      <c r="W152" s="110" t="str">
        <f>IF(A152="","",'1043Bf Données de base trav.'!Q148-'1043Bf Données de base trav.'!R148)</f>
        <v/>
      </c>
      <c r="X152" s="110" t="str">
        <f>IF(OR($C152="",E152="",F152="",G152="",K152="",'1043Cf CA saisonniers'!$D$25&lt;&gt;"Droit accordé"),"",E152-(F152+G152+W152+K152))</f>
        <v/>
      </c>
      <c r="Y152" s="111" t="str">
        <f t="shared" si="72"/>
        <v/>
      </c>
      <c r="Z152" s="111" t="str">
        <f t="shared" si="73"/>
        <v/>
      </c>
      <c r="AA152" s="111" t="str">
        <f t="shared" si="74"/>
        <v/>
      </c>
      <c r="AB152" s="112" t="str">
        <f t="shared" si="75"/>
        <v/>
      </c>
      <c r="AC152" s="112" t="str">
        <f t="shared" si="76"/>
        <v/>
      </c>
      <c r="AD152" s="112" t="str">
        <f t="shared" si="77"/>
        <v/>
      </c>
      <c r="AE152" s="112" t="str">
        <f t="shared" si="78"/>
        <v/>
      </c>
      <c r="AF152" s="112" t="str">
        <f t="shared" si="79"/>
        <v/>
      </c>
      <c r="AG152" s="112" t="str">
        <f>IF(OR($C152="",L152="",M152=""),"",MAX(N152+'1043Bf Données de base trav.'!T148-M152,0))</f>
        <v/>
      </c>
      <c r="AH152" s="112">
        <f>'1043Bf Données de base trav.'!T148</f>
        <v>0</v>
      </c>
      <c r="AI152" s="112" t="str">
        <f t="shared" si="80"/>
        <v/>
      </c>
      <c r="AJ152" s="113">
        <f t="shared" si="81"/>
        <v>0</v>
      </c>
      <c r="AK152" s="114">
        <f t="shared" si="85"/>
        <v>0</v>
      </c>
      <c r="AL152" s="112">
        <f t="shared" si="82"/>
        <v>0</v>
      </c>
      <c r="AM152" s="112">
        <f>IF(E152="",0,'1043Bf Données de base trav.'!P148)</f>
        <v>0</v>
      </c>
      <c r="AN152" s="115">
        <f>IF('1043Bf Données de base trav.'!Y148&gt;0,AD152,0)</f>
        <v>0</v>
      </c>
      <c r="AO152" s="116">
        <f>IF('1043Bf Données de base trav.'!Y148&gt;0,'1043Bf Données de base trav.'!T148,0)</f>
        <v>0</v>
      </c>
      <c r="AP152" s="112" t="str">
        <f t="shared" si="83"/>
        <v/>
      </c>
      <c r="AQ152" s="112">
        <f>'1043Bf Données de base trav.'!P148</f>
        <v>0</v>
      </c>
      <c r="AR152" s="112">
        <f t="shared" si="84"/>
        <v>0</v>
      </c>
    </row>
    <row r="153" spans="1:44" s="39" customFormat="1" ht="16.95" customHeight="1">
      <c r="A153" s="121" t="str">
        <f>IF('1043Bf Données de base trav.'!A149="","",'1043Bf Données de base trav.'!A149)</f>
        <v/>
      </c>
      <c r="B153" s="122" t="str">
        <f>IF('1043Bf Données de base trav.'!B149="","",'1043Bf Données de base trav.'!B149)</f>
        <v/>
      </c>
      <c r="C153" s="118" t="str">
        <f>IF('1043Bf Données de base trav.'!C149="","",'1043Bf Données de base trav.'!C149)</f>
        <v/>
      </c>
      <c r="D153" s="304" t="str">
        <f>IF(ISERROR('1043Bf Données de base trav.'!AJ149),"",'1043Bf Données de base trav.'!AJ149)</f>
        <v/>
      </c>
      <c r="E153" s="305" t="str">
        <f>IF('1043Bf Données de base trav.'!N149="","",'1043Bf Données de base trav.'!N149)</f>
        <v/>
      </c>
      <c r="F153" s="306" t="str">
        <f>IF('1043Bf Données de base trav.'!O149="","",'1043Bf Données de base trav.'!O149)</f>
        <v/>
      </c>
      <c r="G153" s="307" t="str">
        <f>IF('1043Bf Données de base trav.'!P149="","",'1043Bf Données de base trav.'!P149)</f>
        <v/>
      </c>
      <c r="H153" s="308" t="str">
        <f>IF('1043Bf Données de base trav.'!Q149="","",'1043Bf Données de base trav.'!Q149)</f>
        <v/>
      </c>
      <c r="I153" s="309" t="str">
        <f>IF('1043Bf Données de base trav.'!R149="","",'1043Bf Données de base trav.'!R149)</f>
        <v/>
      </c>
      <c r="J153" s="310" t="str">
        <f t="shared" si="63"/>
        <v/>
      </c>
      <c r="K153" s="311" t="str">
        <f>IF('1043Bf Données de base trav.'!S149="","",'1043Bf Données de base trav.'!S149)</f>
        <v/>
      </c>
      <c r="L153" s="312" t="str">
        <f t="shared" si="64"/>
        <v/>
      </c>
      <c r="M153" s="313" t="str">
        <f t="shared" si="65"/>
        <v/>
      </c>
      <c r="N153" s="314" t="str">
        <f t="shared" si="66"/>
        <v/>
      </c>
      <c r="O153" s="315" t="str">
        <f t="shared" si="67"/>
        <v/>
      </c>
      <c r="P153" s="316" t="str">
        <f t="shared" si="68"/>
        <v/>
      </c>
      <c r="Q153" s="312" t="str">
        <f t="shared" si="69"/>
        <v/>
      </c>
      <c r="R153" s="306" t="str">
        <f>IF(Q153="","",MAX((M153-AH153)*'1043Af Demande'!$B$31,0))</f>
        <v/>
      </c>
      <c r="S153" s="317" t="str">
        <f t="shared" si="70"/>
        <v/>
      </c>
      <c r="T153" s="107"/>
      <c r="U153" s="108" t="str">
        <f t="shared" si="71"/>
        <v/>
      </c>
      <c r="V153" s="109" t="str">
        <f>'1043Bf Données de base trav.'!M149</f>
        <v/>
      </c>
      <c r="W153" s="110" t="str">
        <f>IF(A153="","",'1043Bf Données de base trav.'!Q149-'1043Bf Données de base trav.'!R149)</f>
        <v/>
      </c>
      <c r="X153" s="110" t="str">
        <f>IF(OR($C153="",E153="",F153="",G153="",K153="",'1043Cf CA saisonniers'!$D$25&lt;&gt;"Droit accordé"),"",E153-(F153+G153+W153+K153))</f>
        <v/>
      </c>
      <c r="Y153" s="111" t="str">
        <f t="shared" si="72"/>
        <v/>
      </c>
      <c r="Z153" s="111" t="str">
        <f t="shared" si="73"/>
        <v/>
      </c>
      <c r="AA153" s="111" t="str">
        <f t="shared" si="74"/>
        <v/>
      </c>
      <c r="AB153" s="112" t="str">
        <f t="shared" si="75"/>
        <v/>
      </c>
      <c r="AC153" s="112" t="str">
        <f t="shared" si="76"/>
        <v/>
      </c>
      <c r="AD153" s="112" t="str">
        <f t="shared" si="77"/>
        <v/>
      </c>
      <c r="AE153" s="112" t="str">
        <f t="shared" si="78"/>
        <v/>
      </c>
      <c r="AF153" s="112" t="str">
        <f t="shared" si="79"/>
        <v/>
      </c>
      <c r="AG153" s="112" t="str">
        <f>IF(OR($C153="",L153="",M153=""),"",MAX(N153+'1043Bf Données de base trav.'!T149-M153,0))</f>
        <v/>
      </c>
      <c r="AH153" s="112">
        <f>'1043Bf Données de base trav.'!T149</f>
        <v>0</v>
      </c>
      <c r="AI153" s="112" t="str">
        <f t="shared" si="80"/>
        <v/>
      </c>
      <c r="AJ153" s="113">
        <f t="shared" si="81"/>
        <v>0</v>
      </c>
      <c r="AK153" s="114">
        <f t="shared" si="85"/>
        <v>0</v>
      </c>
      <c r="AL153" s="112">
        <f t="shared" si="82"/>
        <v>0</v>
      </c>
      <c r="AM153" s="112">
        <f>IF(E153="",0,'1043Bf Données de base trav.'!P149)</f>
        <v>0</v>
      </c>
      <c r="AN153" s="115">
        <f>IF('1043Bf Données de base trav.'!Y149&gt;0,AD153,0)</f>
        <v>0</v>
      </c>
      <c r="AO153" s="116">
        <f>IF('1043Bf Données de base trav.'!Y149&gt;0,'1043Bf Données de base trav.'!T149,0)</f>
        <v>0</v>
      </c>
      <c r="AP153" s="112" t="str">
        <f t="shared" si="83"/>
        <v/>
      </c>
      <c r="AQ153" s="112">
        <f>'1043Bf Données de base trav.'!P149</f>
        <v>0</v>
      </c>
      <c r="AR153" s="112">
        <f t="shared" si="84"/>
        <v>0</v>
      </c>
    </row>
    <row r="154" spans="1:44" s="39" customFormat="1" ht="16.95" customHeight="1">
      <c r="A154" s="121" t="str">
        <f>IF('1043Bf Données de base trav.'!A150="","",'1043Bf Données de base trav.'!A150)</f>
        <v/>
      </c>
      <c r="B154" s="122" t="str">
        <f>IF('1043Bf Données de base trav.'!B150="","",'1043Bf Données de base trav.'!B150)</f>
        <v/>
      </c>
      <c r="C154" s="118" t="str">
        <f>IF('1043Bf Données de base trav.'!C150="","",'1043Bf Données de base trav.'!C150)</f>
        <v/>
      </c>
      <c r="D154" s="304" t="str">
        <f>IF(ISERROR('1043Bf Données de base trav.'!AJ150),"",'1043Bf Données de base trav.'!AJ150)</f>
        <v/>
      </c>
      <c r="E154" s="305" t="str">
        <f>IF('1043Bf Données de base trav.'!N150="","",'1043Bf Données de base trav.'!N150)</f>
        <v/>
      </c>
      <c r="F154" s="306" t="str">
        <f>IF('1043Bf Données de base trav.'!O150="","",'1043Bf Données de base trav.'!O150)</f>
        <v/>
      </c>
      <c r="G154" s="307" t="str">
        <f>IF('1043Bf Données de base trav.'!P150="","",'1043Bf Données de base trav.'!P150)</f>
        <v/>
      </c>
      <c r="H154" s="308" t="str">
        <f>IF('1043Bf Données de base trav.'!Q150="","",'1043Bf Données de base trav.'!Q150)</f>
        <v/>
      </c>
      <c r="I154" s="309" t="str">
        <f>IF('1043Bf Données de base trav.'!R150="","",'1043Bf Données de base trav.'!R150)</f>
        <v/>
      </c>
      <c r="J154" s="310" t="str">
        <f t="shared" si="63"/>
        <v/>
      </c>
      <c r="K154" s="311" t="str">
        <f>IF('1043Bf Données de base trav.'!S150="","",'1043Bf Données de base trav.'!S150)</f>
        <v/>
      </c>
      <c r="L154" s="312" t="str">
        <f t="shared" si="64"/>
        <v/>
      </c>
      <c r="M154" s="313" t="str">
        <f t="shared" si="65"/>
        <v/>
      </c>
      <c r="N154" s="314" t="str">
        <f t="shared" si="66"/>
        <v/>
      </c>
      <c r="O154" s="315" t="str">
        <f t="shared" si="67"/>
        <v/>
      </c>
      <c r="P154" s="316" t="str">
        <f t="shared" si="68"/>
        <v/>
      </c>
      <c r="Q154" s="312" t="str">
        <f t="shared" si="69"/>
        <v/>
      </c>
      <c r="R154" s="306" t="str">
        <f>IF(Q154="","",MAX((M154-AH154)*'1043Af Demande'!$B$31,0))</f>
        <v/>
      </c>
      <c r="S154" s="317" t="str">
        <f t="shared" si="70"/>
        <v/>
      </c>
      <c r="T154" s="107"/>
      <c r="U154" s="108" t="str">
        <f t="shared" si="71"/>
        <v/>
      </c>
      <c r="V154" s="109" t="str">
        <f>'1043Bf Données de base trav.'!M150</f>
        <v/>
      </c>
      <c r="W154" s="110" t="str">
        <f>IF(A154="","",'1043Bf Données de base trav.'!Q150-'1043Bf Données de base trav.'!R150)</f>
        <v/>
      </c>
      <c r="X154" s="110" t="str">
        <f>IF(OR($C154="",E154="",F154="",G154="",K154="",'1043Cf CA saisonniers'!$D$25&lt;&gt;"Droit accordé"),"",E154-(F154+G154+W154+K154))</f>
        <v/>
      </c>
      <c r="Y154" s="111" t="str">
        <f t="shared" si="72"/>
        <v/>
      </c>
      <c r="Z154" s="111" t="str">
        <f t="shared" si="73"/>
        <v/>
      </c>
      <c r="AA154" s="111" t="str">
        <f t="shared" si="74"/>
        <v/>
      </c>
      <c r="AB154" s="112" t="str">
        <f t="shared" si="75"/>
        <v/>
      </c>
      <c r="AC154" s="112" t="str">
        <f t="shared" si="76"/>
        <v/>
      </c>
      <c r="AD154" s="112" t="str">
        <f t="shared" si="77"/>
        <v/>
      </c>
      <c r="AE154" s="112" t="str">
        <f t="shared" si="78"/>
        <v/>
      </c>
      <c r="AF154" s="112" t="str">
        <f t="shared" si="79"/>
        <v/>
      </c>
      <c r="AG154" s="112" t="str">
        <f>IF(OR($C154="",L154="",M154=""),"",MAX(N154+'1043Bf Données de base trav.'!T150-M154,0))</f>
        <v/>
      </c>
      <c r="AH154" s="112">
        <f>'1043Bf Données de base trav.'!T150</f>
        <v>0</v>
      </c>
      <c r="AI154" s="112" t="str">
        <f t="shared" si="80"/>
        <v/>
      </c>
      <c r="AJ154" s="113">
        <f t="shared" si="81"/>
        <v>0</v>
      </c>
      <c r="AK154" s="114">
        <f t="shared" si="85"/>
        <v>0</v>
      </c>
      <c r="AL154" s="112">
        <f t="shared" si="82"/>
        <v>0</v>
      </c>
      <c r="AM154" s="112">
        <f>IF(E154="",0,'1043Bf Données de base trav.'!P150)</f>
        <v>0</v>
      </c>
      <c r="AN154" s="115">
        <f>IF('1043Bf Données de base trav.'!Y150&gt;0,AD154,0)</f>
        <v>0</v>
      </c>
      <c r="AO154" s="116">
        <f>IF('1043Bf Données de base trav.'!Y150&gt;0,'1043Bf Données de base trav.'!T150,0)</f>
        <v>0</v>
      </c>
      <c r="AP154" s="112" t="str">
        <f t="shared" si="83"/>
        <v/>
      </c>
      <c r="AQ154" s="112">
        <f>'1043Bf Données de base trav.'!P150</f>
        <v>0</v>
      </c>
      <c r="AR154" s="112">
        <f t="shared" si="84"/>
        <v>0</v>
      </c>
    </row>
    <row r="155" spans="1:44" s="39" customFormat="1" ht="16.95" customHeight="1">
      <c r="A155" s="121" t="str">
        <f>IF('1043Bf Données de base trav.'!A151="","",'1043Bf Données de base trav.'!A151)</f>
        <v/>
      </c>
      <c r="B155" s="122" t="str">
        <f>IF('1043Bf Données de base trav.'!B151="","",'1043Bf Données de base trav.'!B151)</f>
        <v/>
      </c>
      <c r="C155" s="118" t="str">
        <f>IF('1043Bf Données de base trav.'!C151="","",'1043Bf Données de base trav.'!C151)</f>
        <v/>
      </c>
      <c r="D155" s="304" t="str">
        <f>IF(ISERROR('1043Bf Données de base trav.'!AJ151),"",'1043Bf Données de base trav.'!AJ151)</f>
        <v/>
      </c>
      <c r="E155" s="305" t="str">
        <f>IF('1043Bf Données de base trav.'!N151="","",'1043Bf Données de base trav.'!N151)</f>
        <v/>
      </c>
      <c r="F155" s="306" t="str">
        <f>IF('1043Bf Données de base trav.'!O151="","",'1043Bf Données de base trav.'!O151)</f>
        <v/>
      </c>
      <c r="G155" s="307" t="str">
        <f>IF('1043Bf Données de base trav.'!P151="","",'1043Bf Données de base trav.'!P151)</f>
        <v/>
      </c>
      <c r="H155" s="308" t="str">
        <f>IF('1043Bf Données de base trav.'!Q151="","",'1043Bf Données de base trav.'!Q151)</f>
        <v/>
      </c>
      <c r="I155" s="309" t="str">
        <f>IF('1043Bf Données de base trav.'!R151="","",'1043Bf Données de base trav.'!R151)</f>
        <v/>
      </c>
      <c r="J155" s="310" t="str">
        <f t="shared" si="63"/>
        <v/>
      </c>
      <c r="K155" s="311" t="str">
        <f>IF('1043Bf Données de base trav.'!S151="","",'1043Bf Données de base trav.'!S151)</f>
        <v/>
      </c>
      <c r="L155" s="312" t="str">
        <f t="shared" si="64"/>
        <v/>
      </c>
      <c r="M155" s="313" t="str">
        <f t="shared" si="65"/>
        <v/>
      </c>
      <c r="N155" s="314" t="str">
        <f t="shared" si="66"/>
        <v/>
      </c>
      <c r="O155" s="315" t="str">
        <f t="shared" si="67"/>
        <v/>
      </c>
      <c r="P155" s="316" t="str">
        <f t="shared" si="68"/>
        <v/>
      </c>
      <c r="Q155" s="312" t="str">
        <f t="shared" si="69"/>
        <v/>
      </c>
      <c r="R155" s="306" t="str">
        <f>IF(Q155="","",MAX((M155-AH155)*'1043Af Demande'!$B$31,0))</f>
        <v/>
      </c>
      <c r="S155" s="317" t="str">
        <f t="shared" si="70"/>
        <v/>
      </c>
      <c r="T155" s="107"/>
      <c r="U155" s="108" t="str">
        <f t="shared" si="71"/>
        <v/>
      </c>
      <c r="V155" s="109" t="str">
        <f>'1043Bf Données de base trav.'!M151</f>
        <v/>
      </c>
      <c r="W155" s="110" t="str">
        <f>IF(A155="","",'1043Bf Données de base trav.'!Q151-'1043Bf Données de base trav.'!R151)</f>
        <v/>
      </c>
      <c r="X155" s="110" t="str">
        <f>IF(OR($C155="",E155="",F155="",G155="",K155="",'1043Cf CA saisonniers'!$D$25&lt;&gt;"Droit accordé"),"",E155-(F155+G155+W155+K155))</f>
        <v/>
      </c>
      <c r="Y155" s="111" t="str">
        <f t="shared" si="72"/>
        <v/>
      </c>
      <c r="Z155" s="111" t="str">
        <f t="shared" si="73"/>
        <v/>
      </c>
      <c r="AA155" s="111" t="str">
        <f t="shared" si="74"/>
        <v/>
      </c>
      <c r="AB155" s="112" t="str">
        <f t="shared" si="75"/>
        <v/>
      </c>
      <c r="AC155" s="112" t="str">
        <f t="shared" si="76"/>
        <v/>
      </c>
      <c r="AD155" s="112" t="str">
        <f t="shared" si="77"/>
        <v/>
      </c>
      <c r="AE155" s="112" t="str">
        <f t="shared" si="78"/>
        <v/>
      </c>
      <c r="AF155" s="112" t="str">
        <f t="shared" si="79"/>
        <v/>
      </c>
      <c r="AG155" s="112" t="str">
        <f>IF(OR($C155="",L155="",M155=""),"",MAX(N155+'1043Bf Données de base trav.'!T151-M155,0))</f>
        <v/>
      </c>
      <c r="AH155" s="112">
        <f>'1043Bf Données de base trav.'!T151</f>
        <v>0</v>
      </c>
      <c r="AI155" s="112" t="str">
        <f t="shared" si="80"/>
        <v/>
      </c>
      <c r="AJ155" s="113">
        <f t="shared" si="81"/>
        <v>0</v>
      </c>
      <c r="AK155" s="114">
        <f t="shared" si="85"/>
        <v>0</v>
      </c>
      <c r="AL155" s="112">
        <f t="shared" si="82"/>
        <v>0</v>
      </c>
      <c r="AM155" s="112">
        <f>IF(E155="",0,'1043Bf Données de base trav.'!P151)</f>
        <v>0</v>
      </c>
      <c r="AN155" s="115">
        <f>IF('1043Bf Données de base trav.'!Y151&gt;0,AD155,0)</f>
        <v>0</v>
      </c>
      <c r="AO155" s="116">
        <f>IF('1043Bf Données de base trav.'!Y151&gt;0,'1043Bf Données de base trav.'!T151,0)</f>
        <v>0</v>
      </c>
      <c r="AP155" s="112" t="str">
        <f t="shared" si="83"/>
        <v/>
      </c>
      <c r="AQ155" s="112">
        <f>'1043Bf Données de base trav.'!P151</f>
        <v>0</v>
      </c>
      <c r="AR155" s="112">
        <f t="shared" si="84"/>
        <v>0</v>
      </c>
    </row>
    <row r="156" spans="1:44" s="39" customFormat="1" ht="16.95" customHeight="1">
      <c r="A156" s="121" t="str">
        <f>IF('1043Bf Données de base trav.'!A152="","",'1043Bf Données de base trav.'!A152)</f>
        <v/>
      </c>
      <c r="B156" s="122" t="str">
        <f>IF('1043Bf Données de base trav.'!B152="","",'1043Bf Données de base trav.'!B152)</f>
        <v/>
      </c>
      <c r="C156" s="118" t="str">
        <f>IF('1043Bf Données de base trav.'!C152="","",'1043Bf Données de base trav.'!C152)</f>
        <v/>
      </c>
      <c r="D156" s="304" t="str">
        <f>IF(ISERROR('1043Bf Données de base trav.'!AJ152),"",'1043Bf Données de base trav.'!AJ152)</f>
        <v/>
      </c>
      <c r="E156" s="305" t="str">
        <f>IF('1043Bf Données de base trav.'!N152="","",'1043Bf Données de base trav.'!N152)</f>
        <v/>
      </c>
      <c r="F156" s="306" t="str">
        <f>IF('1043Bf Données de base trav.'!O152="","",'1043Bf Données de base trav.'!O152)</f>
        <v/>
      </c>
      <c r="G156" s="307" t="str">
        <f>IF('1043Bf Données de base trav.'!P152="","",'1043Bf Données de base trav.'!P152)</f>
        <v/>
      </c>
      <c r="H156" s="308" t="str">
        <f>IF('1043Bf Données de base trav.'!Q152="","",'1043Bf Données de base trav.'!Q152)</f>
        <v/>
      </c>
      <c r="I156" s="309" t="str">
        <f>IF('1043Bf Données de base trav.'!R152="","",'1043Bf Données de base trav.'!R152)</f>
        <v/>
      </c>
      <c r="J156" s="310" t="str">
        <f t="shared" si="63"/>
        <v/>
      </c>
      <c r="K156" s="311" t="str">
        <f>IF('1043Bf Données de base trav.'!S152="","",'1043Bf Données de base trav.'!S152)</f>
        <v/>
      </c>
      <c r="L156" s="312" t="str">
        <f t="shared" si="64"/>
        <v/>
      </c>
      <c r="M156" s="313" t="str">
        <f t="shared" si="65"/>
        <v/>
      </c>
      <c r="N156" s="314" t="str">
        <f t="shared" si="66"/>
        <v/>
      </c>
      <c r="O156" s="315" t="str">
        <f t="shared" si="67"/>
        <v/>
      </c>
      <c r="P156" s="316" t="str">
        <f t="shared" si="68"/>
        <v/>
      </c>
      <c r="Q156" s="312" t="str">
        <f t="shared" si="69"/>
        <v/>
      </c>
      <c r="R156" s="306" t="str">
        <f>IF(Q156="","",MAX((M156-AH156)*'1043Af Demande'!$B$31,0))</f>
        <v/>
      </c>
      <c r="S156" s="317" t="str">
        <f t="shared" si="70"/>
        <v/>
      </c>
      <c r="T156" s="107"/>
      <c r="U156" s="108" t="str">
        <f t="shared" si="71"/>
        <v/>
      </c>
      <c r="V156" s="109" t="str">
        <f>'1043Bf Données de base trav.'!M152</f>
        <v/>
      </c>
      <c r="W156" s="110" t="str">
        <f>IF(A156="","",'1043Bf Données de base trav.'!Q152-'1043Bf Données de base trav.'!R152)</f>
        <v/>
      </c>
      <c r="X156" s="110" t="str">
        <f>IF(OR($C156="",E156="",F156="",G156="",K156="",'1043Cf CA saisonniers'!$D$25&lt;&gt;"Droit accordé"),"",E156-(F156+G156+W156+K156))</f>
        <v/>
      </c>
      <c r="Y156" s="111" t="str">
        <f t="shared" si="72"/>
        <v/>
      </c>
      <c r="Z156" s="111" t="str">
        <f t="shared" si="73"/>
        <v/>
      </c>
      <c r="AA156" s="111" t="str">
        <f t="shared" si="74"/>
        <v/>
      </c>
      <c r="AB156" s="112" t="str">
        <f t="shared" si="75"/>
        <v/>
      </c>
      <c r="AC156" s="112" t="str">
        <f t="shared" si="76"/>
        <v/>
      </c>
      <c r="AD156" s="112" t="str">
        <f t="shared" si="77"/>
        <v/>
      </c>
      <c r="AE156" s="112" t="str">
        <f t="shared" si="78"/>
        <v/>
      </c>
      <c r="AF156" s="112" t="str">
        <f t="shared" si="79"/>
        <v/>
      </c>
      <c r="AG156" s="112" t="str">
        <f>IF(OR($C156="",L156="",M156=""),"",MAX(N156+'1043Bf Données de base trav.'!T152-M156,0))</f>
        <v/>
      </c>
      <c r="AH156" s="112">
        <f>'1043Bf Données de base trav.'!T152</f>
        <v>0</v>
      </c>
      <c r="AI156" s="112" t="str">
        <f t="shared" si="80"/>
        <v/>
      </c>
      <c r="AJ156" s="113">
        <f t="shared" si="81"/>
        <v>0</v>
      </c>
      <c r="AK156" s="114">
        <f t="shared" si="85"/>
        <v>0</v>
      </c>
      <c r="AL156" s="112">
        <f t="shared" si="82"/>
        <v>0</v>
      </c>
      <c r="AM156" s="112">
        <f>IF(E156="",0,'1043Bf Données de base trav.'!P152)</f>
        <v>0</v>
      </c>
      <c r="AN156" s="115">
        <f>IF('1043Bf Données de base trav.'!Y152&gt;0,AD156,0)</f>
        <v>0</v>
      </c>
      <c r="AO156" s="116">
        <f>IF('1043Bf Données de base trav.'!Y152&gt;0,'1043Bf Données de base trav.'!T152,0)</f>
        <v>0</v>
      </c>
      <c r="AP156" s="112" t="str">
        <f t="shared" si="83"/>
        <v/>
      </c>
      <c r="AQ156" s="112">
        <f>'1043Bf Données de base trav.'!P152</f>
        <v>0</v>
      </c>
      <c r="AR156" s="112">
        <f t="shared" si="84"/>
        <v>0</v>
      </c>
    </row>
    <row r="157" spans="1:44" s="39" customFormat="1" ht="16.95" customHeight="1">
      <c r="A157" s="121" t="str">
        <f>IF('1043Bf Données de base trav.'!A153="","",'1043Bf Données de base trav.'!A153)</f>
        <v/>
      </c>
      <c r="B157" s="122" t="str">
        <f>IF('1043Bf Données de base trav.'!B153="","",'1043Bf Données de base trav.'!B153)</f>
        <v/>
      </c>
      <c r="C157" s="118" t="str">
        <f>IF('1043Bf Données de base trav.'!C153="","",'1043Bf Données de base trav.'!C153)</f>
        <v/>
      </c>
      <c r="D157" s="304" t="str">
        <f>IF(ISERROR('1043Bf Données de base trav.'!AJ153),"",'1043Bf Données de base trav.'!AJ153)</f>
        <v/>
      </c>
      <c r="E157" s="305" t="str">
        <f>IF('1043Bf Données de base trav.'!N153="","",'1043Bf Données de base trav.'!N153)</f>
        <v/>
      </c>
      <c r="F157" s="306" t="str">
        <f>IF('1043Bf Données de base trav.'!O153="","",'1043Bf Données de base trav.'!O153)</f>
        <v/>
      </c>
      <c r="G157" s="307" t="str">
        <f>IF('1043Bf Données de base trav.'!P153="","",'1043Bf Données de base trav.'!P153)</f>
        <v/>
      </c>
      <c r="H157" s="308" t="str">
        <f>IF('1043Bf Données de base trav.'!Q153="","",'1043Bf Données de base trav.'!Q153)</f>
        <v/>
      </c>
      <c r="I157" s="309" t="str">
        <f>IF('1043Bf Données de base trav.'!R153="","",'1043Bf Données de base trav.'!R153)</f>
        <v/>
      </c>
      <c r="J157" s="310" t="str">
        <f t="shared" si="63"/>
        <v/>
      </c>
      <c r="K157" s="311" t="str">
        <f>IF('1043Bf Données de base trav.'!S153="","",'1043Bf Données de base trav.'!S153)</f>
        <v/>
      </c>
      <c r="L157" s="312" t="str">
        <f t="shared" si="64"/>
        <v/>
      </c>
      <c r="M157" s="313" t="str">
        <f t="shared" si="65"/>
        <v/>
      </c>
      <c r="N157" s="314" t="str">
        <f t="shared" si="66"/>
        <v/>
      </c>
      <c r="O157" s="315" t="str">
        <f t="shared" si="67"/>
        <v/>
      </c>
      <c r="P157" s="316" t="str">
        <f t="shared" si="68"/>
        <v/>
      </c>
      <c r="Q157" s="312" t="str">
        <f t="shared" si="69"/>
        <v/>
      </c>
      <c r="R157" s="306" t="str">
        <f>IF(Q157="","",MAX((M157-AH157)*'1043Af Demande'!$B$31,0))</f>
        <v/>
      </c>
      <c r="S157" s="317" t="str">
        <f t="shared" si="70"/>
        <v/>
      </c>
      <c r="T157" s="107"/>
      <c r="U157" s="108" t="str">
        <f t="shared" si="71"/>
        <v/>
      </c>
      <c r="V157" s="109" t="str">
        <f>'1043Bf Données de base trav.'!M153</f>
        <v/>
      </c>
      <c r="W157" s="110" t="str">
        <f>IF(A157="","",'1043Bf Données de base trav.'!Q153-'1043Bf Données de base trav.'!R153)</f>
        <v/>
      </c>
      <c r="X157" s="110" t="str">
        <f>IF(OR($C157="",E157="",F157="",G157="",K157="",'1043Cf CA saisonniers'!$D$25&lt;&gt;"Droit accordé"),"",E157-(F157+G157+W157+K157))</f>
        <v/>
      </c>
      <c r="Y157" s="111" t="str">
        <f t="shared" si="72"/>
        <v/>
      </c>
      <c r="Z157" s="111" t="str">
        <f t="shared" si="73"/>
        <v/>
      </c>
      <c r="AA157" s="111" t="str">
        <f t="shared" si="74"/>
        <v/>
      </c>
      <c r="AB157" s="112" t="str">
        <f t="shared" si="75"/>
        <v/>
      </c>
      <c r="AC157" s="112" t="str">
        <f t="shared" si="76"/>
        <v/>
      </c>
      <c r="AD157" s="112" t="str">
        <f t="shared" si="77"/>
        <v/>
      </c>
      <c r="AE157" s="112" t="str">
        <f t="shared" si="78"/>
        <v/>
      </c>
      <c r="AF157" s="112" t="str">
        <f t="shared" si="79"/>
        <v/>
      </c>
      <c r="AG157" s="112" t="str">
        <f>IF(OR($C157="",L157="",M157=""),"",MAX(N157+'1043Bf Données de base trav.'!T153-M157,0))</f>
        <v/>
      </c>
      <c r="AH157" s="112">
        <f>'1043Bf Données de base trav.'!T153</f>
        <v>0</v>
      </c>
      <c r="AI157" s="112" t="str">
        <f t="shared" si="80"/>
        <v/>
      </c>
      <c r="AJ157" s="113">
        <f t="shared" si="81"/>
        <v>0</v>
      </c>
      <c r="AK157" s="114">
        <f t="shared" si="85"/>
        <v>0</v>
      </c>
      <c r="AL157" s="112">
        <f t="shared" si="82"/>
        <v>0</v>
      </c>
      <c r="AM157" s="112">
        <f>IF(E157="",0,'1043Bf Données de base trav.'!P153)</f>
        <v>0</v>
      </c>
      <c r="AN157" s="115">
        <f>IF('1043Bf Données de base trav.'!Y153&gt;0,AD157,0)</f>
        <v>0</v>
      </c>
      <c r="AO157" s="116">
        <f>IF('1043Bf Données de base trav.'!Y153&gt;0,'1043Bf Données de base trav.'!T153,0)</f>
        <v>0</v>
      </c>
      <c r="AP157" s="112" t="str">
        <f t="shared" si="83"/>
        <v/>
      </c>
      <c r="AQ157" s="112">
        <f>'1043Bf Données de base trav.'!P153</f>
        <v>0</v>
      </c>
      <c r="AR157" s="112">
        <f t="shared" si="84"/>
        <v>0</v>
      </c>
    </row>
    <row r="158" spans="1:44" s="39" customFormat="1" ht="16.95" customHeight="1">
      <c r="A158" s="121" t="str">
        <f>IF('1043Bf Données de base trav.'!A154="","",'1043Bf Données de base trav.'!A154)</f>
        <v/>
      </c>
      <c r="B158" s="122" t="str">
        <f>IF('1043Bf Données de base trav.'!B154="","",'1043Bf Données de base trav.'!B154)</f>
        <v/>
      </c>
      <c r="C158" s="118" t="str">
        <f>IF('1043Bf Données de base trav.'!C154="","",'1043Bf Données de base trav.'!C154)</f>
        <v/>
      </c>
      <c r="D158" s="304" t="str">
        <f>IF(ISERROR('1043Bf Données de base trav.'!AJ154),"",'1043Bf Données de base trav.'!AJ154)</f>
        <v/>
      </c>
      <c r="E158" s="305" t="str">
        <f>IF('1043Bf Données de base trav.'!N154="","",'1043Bf Données de base trav.'!N154)</f>
        <v/>
      </c>
      <c r="F158" s="306" t="str">
        <f>IF('1043Bf Données de base trav.'!O154="","",'1043Bf Données de base trav.'!O154)</f>
        <v/>
      </c>
      <c r="G158" s="307" t="str">
        <f>IF('1043Bf Données de base trav.'!P154="","",'1043Bf Données de base trav.'!P154)</f>
        <v/>
      </c>
      <c r="H158" s="308" t="str">
        <f>IF('1043Bf Données de base trav.'!Q154="","",'1043Bf Données de base trav.'!Q154)</f>
        <v/>
      </c>
      <c r="I158" s="309" t="str">
        <f>IF('1043Bf Données de base trav.'!R154="","",'1043Bf Données de base trav.'!R154)</f>
        <v/>
      </c>
      <c r="J158" s="310" t="str">
        <f t="shared" si="63"/>
        <v/>
      </c>
      <c r="K158" s="311" t="str">
        <f>IF('1043Bf Données de base trav.'!S154="","",'1043Bf Données de base trav.'!S154)</f>
        <v/>
      </c>
      <c r="L158" s="312" t="str">
        <f t="shared" si="64"/>
        <v/>
      </c>
      <c r="M158" s="313" t="str">
        <f t="shared" si="65"/>
        <v/>
      </c>
      <c r="N158" s="314" t="str">
        <f t="shared" si="66"/>
        <v/>
      </c>
      <c r="O158" s="315" t="str">
        <f t="shared" si="67"/>
        <v/>
      </c>
      <c r="P158" s="316" t="str">
        <f t="shared" si="68"/>
        <v/>
      </c>
      <c r="Q158" s="312" t="str">
        <f t="shared" si="69"/>
        <v/>
      </c>
      <c r="R158" s="306" t="str">
        <f>IF(Q158="","",MAX((M158-AH158)*'1043Af Demande'!$B$31,0))</f>
        <v/>
      </c>
      <c r="S158" s="317" t="str">
        <f t="shared" si="70"/>
        <v/>
      </c>
      <c r="T158" s="107"/>
      <c r="U158" s="108" t="str">
        <f t="shared" si="71"/>
        <v/>
      </c>
      <c r="V158" s="109" t="str">
        <f>'1043Bf Données de base trav.'!M154</f>
        <v/>
      </c>
      <c r="W158" s="110" t="str">
        <f>IF(A158="","",'1043Bf Données de base trav.'!Q154-'1043Bf Données de base trav.'!R154)</f>
        <v/>
      </c>
      <c r="X158" s="110" t="str">
        <f>IF(OR($C158="",E158="",F158="",G158="",K158="",'1043Cf CA saisonniers'!$D$25&lt;&gt;"Droit accordé"),"",E158-(F158+G158+W158+K158))</f>
        <v/>
      </c>
      <c r="Y158" s="111" t="str">
        <f t="shared" si="72"/>
        <v/>
      </c>
      <c r="Z158" s="111" t="str">
        <f t="shared" si="73"/>
        <v/>
      </c>
      <c r="AA158" s="111" t="str">
        <f t="shared" si="74"/>
        <v/>
      </c>
      <c r="AB158" s="112" t="str">
        <f t="shared" si="75"/>
        <v/>
      </c>
      <c r="AC158" s="112" t="str">
        <f t="shared" si="76"/>
        <v/>
      </c>
      <c r="AD158" s="112" t="str">
        <f t="shared" si="77"/>
        <v/>
      </c>
      <c r="AE158" s="112" t="str">
        <f t="shared" si="78"/>
        <v/>
      </c>
      <c r="AF158" s="112" t="str">
        <f t="shared" si="79"/>
        <v/>
      </c>
      <c r="AG158" s="112" t="str">
        <f>IF(OR($C158="",L158="",M158=""),"",MAX(N158+'1043Bf Données de base trav.'!T154-M158,0))</f>
        <v/>
      </c>
      <c r="AH158" s="112">
        <f>'1043Bf Données de base trav.'!T154</f>
        <v>0</v>
      </c>
      <c r="AI158" s="112" t="str">
        <f t="shared" si="80"/>
        <v/>
      </c>
      <c r="AJ158" s="113">
        <f t="shared" si="81"/>
        <v>0</v>
      </c>
      <c r="AK158" s="114">
        <f t="shared" si="85"/>
        <v>0</v>
      </c>
      <c r="AL158" s="112">
        <f t="shared" si="82"/>
        <v>0</v>
      </c>
      <c r="AM158" s="112">
        <f>IF(E158="",0,'1043Bf Données de base trav.'!P154)</f>
        <v>0</v>
      </c>
      <c r="AN158" s="115">
        <f>IF('1043Bf Données de base trav.'!Y154&gt;0,AD158,0)</f>
        <v>0</v>
      </c>
      <c r="AO158" s="116">
        <f>IF('1043Bf Données de base trav.'!Y154&gt;0,'1043Bf Données de base trav.'!T154,0)</f>
        <v>0</v>
      </c>
      <c r="AP158" s="112" t="str">
        <f t="shared" si="83"/>
        <v/>
      </c>
      <c r="AQ158" s="112">
        <f>'1043Bf Données de base trav.'!P154</f>
        <v>0</v>
      </c>
      <c r="AR158" s="112">
        <f t="shared" si="84"/>
        <v>0</v>
      </c>
    </row>
    <row r="159" spans="1:44" s="39" customFormat="1" ht="16.95" customHeight="1">
      <c r="A159" s="121" t="str">
        <f>IF('1043Bf Données de base trav.'!A155="","",'1043Bf Données de base trav.'!A155)</f>
        <v/>
      </c>
      <c r="B159" s="122" t="str">
        <f>IF('1043Bf Données de base trav.'!B155="","",'1043Bf Données de base trav.'!B155)</f>
        <v/>
      </c>
      <c r="C159" s="118" t="str">
        <f>IF('1043Bf Données de base trav.'!C155="","",'1043Bf Données de base trav.'!C155)</f>
        <v/>
      </c>
      <c r="D159" s="304" t="str">
        <f>IF(ISERROR('1043Bf Données de base trav.'!AJ155),"",'1043Bf Données de base trav.'!AJ155)</f>
        <v/>
      </c>
      <c r="E159" s="305" t="str">
        <f>IF('1043Bf Données de base trav.'!N155="","",'1043Bf Données de base trav.'!N155)</f>
        <v/>
      </c>
      <c r="F159" s="306" t="str">
        <f>IF('1043Bf Données de base trav.'!O155="","",'1043Bf Données de base trav.'!O155)</f>
        <v/>
      </c>
      <c r="G159" s="307" t="str">
        <f>IF('1043Bf Données de base trav.'!P155="","",'1043Bf Données de base trav.'!P155)</f>
        <v/>
      </c>
      <c r="H159" s="308" t="str">
        <f>IF('1043Bf Données de base trav.'!Q155="","",'1043Bf Données de base trav.'!Q155)</f>
        <v/>
      </c>
      <c r="I159" s="309" t="str">
        <f>IF('1043Bf Données de base trav.'!R155="","",'1043Bf Données de base trav.'!R155)</f>
        <v/>
      </c>
      <c r="J159" s="310" t="str">
        <f t="shared" si="63"/>
        <v/>
      </c>
      <c r="K159" s="311" t="str">
        <f>IF('1043Bf Données de base trav.'!S155="","",'1043Bf Données de base trav.'!S155)</f>
        <v/>
      </c>
      <c r="L159" s="312" t="str">
        <f t="shared" si="64"/>
        <v/>
      </c>
      <c r="M159" s="313" t="str">
        <f t="shared" si="65"/>
        <v/>
      </c>
      <c r="N159" s="314" t="str">
        <f t="shared" si="66"/>
        <v/>
      </c>
      <c r="O159" s="315" t="str">
        <f t="shared" si="67"/>
        <v/>
      </c>
      <c r="P159" s="316" t="str">
        <f t="shared" si="68"/>
        <v/>
      </c>
      <c r="Q159" s="312" t="str">
        <f t="shared" si="69"/>
        <v/>
      </c>
      <c r="R159" s="306" t="str">
        <f>IF(Q159="","",MAX((M159-AH159)*'1043Af Demande'!$B$31,0))</f>
        <v/>
      </c>
      <c r="S159" s="317" t="str">
        <f t="shared" si="70"/>
        <v/>
      </c>
      <c r="T159" s="107"/>
      <c r="U159" s="108" t="str">
        <f t="shared" si="71"/>
        <v/>
      </c>
      <c r="V159" s="109" t="str">
        <f>'1043Bf Données de base trav.'!M155</f>
        <v/>
      </c>
      <c r="W159" s="110" t="str">
        <f>IF(A159="","",'1043Bf Données de base trav.'!Q155-'1043Bf Données de base trav.'!R155)</f>
        <v/>
      </c>
      <c r="X159" s="110" t="str">
        <f>IF(OR($C159="",E159="",F159="",G159="",K159="",'1043Cf CA saisonniers'!$D$25&lt;&gt;"Droit accordé"),"",E159-(F159+G159+W159+K159))</f>
        <v/>
      </c>
      <c r="Y159" s="111" t="str">
        <f t="shared" si="72"/>
        <v/>
      </c>
      <c r="Z159" s="111" t="str">
        <f t="shared" si="73"/>
        <v/>
      </c>
      <c r="AA159" s="111" t="str">
        <f t="shared" si="74"/>
        <v/>
      </c>
      <c r="AB159" s="112" t="str">
        <f t="shared" si="75"/>
        <v/>
      </c>
      <c r="AC159" s="112" t="str">
        <f t="shared" si="76"/>
        <v/>
      </c>
      <c r="AD159" s="112" t="str">
        <f t="shared" si="77"/>
        <v/>
      </c>
      <c r="AE159" s="112" t="str">
        <f t="shared" si="78"/>
        <v/>
      </c>
      <c r="AF159" s="112" t="str">
        <f t="shared" si="79"/>
        <v/>
      </c>
      <c r="AG159" s="112" t="str">
        <f>IF(OR($C159="",L159="",M159=""),"",MAX(N159+'1043Bf Données de base trav.'!T155-M159,0))</f>
        <v/>
      </c>
      <c r="AH159" s="112">
        <f>'1043Bf Données de base trav.'!T155</f>
        <v>0</v>
      </c>
      <c r="AI159" s="112" t="str">
        <f t="shared" si="80"/>
        <v/>
      </c>
      <c r="AJ159" s="113">
        <f t="shared" si="81"/>
        <v>0</v>
      </c>
      <c r="AK159" s="114">
        <f t="shared" si="85"/>
        <v>0</v>
      </c>
      <c r="AL159" s="112">
        <f t="shared" si="82"/>
        <v>0</v>
      </c>
      <c r="AM159" s="112">
        <f>IF(E159="",0,'1043Bf Données de base trav.'!P155)</f>
        <v>0</v>
      </c>
      <c r="AN159" s="115">
        <f>IF('1043Bf Données de base trav.'!Y155&gt;0,AD159,0)</f>
        <v>0</v>
      </c>
      <c r="AO159" s="116">
        <f>IF('1043Bf Données de base trav.'!Y155&gt;0,'1043Bf Données de base trav.'!T155,0)</f>
        <v>0</v>
      </c>
      <c r="AP159" s="112" t="str">
        <f t="shared" si="83"/>
        <v/>
      </c>
      <c r="AQ159" s="112">
        <f>'1043Bf Données de base trav.'!P155</f>
        <v>0</v>
      </c>
      <c r="AR159" s="112">
        <f t="shared" si="84"/>
        <v>0</v>
      </c>
    </row>
    <row r="160" spans="1:44" s="39" customFormat="1" ht="16.95" customHeight="1">
      <c r="A160" s="121" t="str">
        <f>IF('1043Bf Données de base trav.'!A156="","",'1043Bf Données de base trav.'!A156)</f>
        <v/>
      </c>
      <c r="B160" s="122" t="str">
        <f>IF('1043Bf Données de base trav.'!B156="","",'1043Bf Données de base trav.'!B156)</f>
        <v/>
      </c>
      <c r="C160" s="118" t="str">
        <f>IF('1043Bf Données de base trav.'!C156="","",'1043Bf Données de base trav.'!C156)</f>
        <v/>
      </c>
      <c r="D160" s="304" t="str">
        <f>IF(ISERROR('1043Bf Données de base trav.'!AJ156),"",'1043Bf Données de base trav.'!AJ156)</f>
        <v/>
      </c>
      <c r="E160" s="305" t="str">
        <f>IF('1043Bf Données de base trav.'!N156="","",'1043Bf Données de base trav.'!N156)</f>
        <v/>
      </c>
      <c r="F160" s="306" t="str">
        <f>IF('1043Bf Données de base trav.'!O156="","",'1043Bf Données de base trav.'!O156)</f>
        <v/>
      </c>
      <c r="G160" s="307" t="str">
        <f>IF('1043Bf Données de base trav.'!P156="","",'1043Bf Données de base trav.'!P156)</f>
        <v/>
      </c>
      <c r="H160" s="308" t="str">
        <f>IF('1043Bf Données de base trav.'!Q156="","",'1043Bf Données de base trav.'!Q156)</f>
        <v/>
      </c>
      <c r="I160" s="309" t="str">
        <f>IF('1043Bf Données de base trav.'!R156="","",'1043Bf Données de base trav.'!R156)</f>
        <v/>
      </c>
      <c r="J160" s="310" t="str">
        <f t="shared" si="63"/>
        <v/>
      </c>
      <c r="K160" s="311" t="str">
        <f>IF('1043Bf Données de base trav.'!S156="","",'1043Bf Données de base trav.'!S156)</f>
        <v/>
      </c>
      <c r="L160" s="312" t="str">
        <f t="shared" si="64"/>
        <v/>
      </c>
      <c r="M160" s="313" t="str">
        <f t="shared" si="65"/>
        <v/>
      </c>
      <c r="N160" s="314" t="str">
        <f t="shared" si="66"/>
        <v/>
      </c>
      <c r="O160" s="315" t="str">
        <f t="shared" si="67"/>
        <v/>
      </c>
      <c r="P160" s="316" t="str">
        <f t="shared" si="68"/>
        <v/>
      </c>
      <c r="Q160" s="312" t="str">
        <f t="shared" si="69"/>
        <v/>
      </c>
      <c r="R160" s="306" t="str">
        <f>IF(Q160="","",MAX((M160-AH160)*'1043Af Demande'!$B$31,0))</f>
        <v/>
      </c>
      <c r="S160" s="317" t="str">
        <f t="shared" si="70"/>
        <v/>
      </c>
      <c r="T160" s="107"/>
      <c r="U160" s="108" t="str">
        <f t="shared" si="71"/>
        <v/>
      </c>
      <c r="V160" s="109" t="str">
        <f>'1043Bf Données de base trav.'!M156</f>
        <v/>
      </c>
      <c r="W160" s="110" t="str">
        <f>IF(A160="","",'1043Bf Données de base trav.'!Q156-'1043Bf Données de base trav.'!R156)</f>
        <v/>
      </c>
      <c r="X160" s="110" t="str">
        <f>IF(OR($C160="",E160="",F160="",G160="",K160="",'1043Cf CA saisonniers'!$D$25&lt;&gt;"Droit accordé"),"",E160-(F160+G160+W160+K160))</f>
        <v/>
      </c>
      <c r="Y160" s="111" t="str">
        <f t="shared" si="72"/>
        <v/>
      </c>
      <c r="Z160" s="111" t="str">
        <f t="shared" si="73"/>
        <v/>
      </c>
      <c r="AA160" s="111" t="str">
        <f t="shared" si="74"/>
        <v/>
      </c>
      <c r="AB160" s="112" t="str">
        <f t="shared" si="75"/>
        <v/>
      </c>
      <c r="AC160" s="112" t="str">
        <f t="shared" si="76"/>
        <v/>
      </c>
      <c r="AD160" s="112" t="str">
        <f t="shared" si="77"/>
        <v/>
      </c>
      <c r="AE160" s="112" t="str">
        <f t="shared" si="78"/>
        <v/>
      </c>
      <c r="AF160" s="112" t="str">
        <f t="shared" si="79"/>
        <v/>
      </c>
      <c r="AG160" s="112" t="str">
        <f>IF(OR($C160="",L160="",M160=""),"",MAX(N160+'1043Bf Données de base trav.'!T156-M160,0))</f>
        <v/>
      </c>
      <c r="AH160" s="112">
        <f>'1043Bf Données de base trav.'!T156</f>
        <v>0</v>
      </c>
      <c r="AI160" s="112" t="str">
        <f t="shared" si="80"/>
        <v/>
      </c>
      <c r="AJ160" s="113">
        <f t="shared" si="81"/>
        <v>0</v>
      </c>
      <c r="AK160" s="114">
        <f t="shared" si="85"/>
        <v>0</v>
      </c>
      <c r="AL160" s="112">
        <f t="shared" si="82"/>
        <v>0</v>
      </c>
      <c r="AM160" s="112">
        <f>IF(E160="",0,'1043Bf Données de base trav.'!P156)</f>
        <v>0</v>
      </c>
      <c r="AN160" s="115">
        <f>IF('1043Bf Données de base trav.'!Y156&gt;0,AD160,0)</f>
        <v>0</v>
      </c>
      <c r="AO160" s="116">
        <f>IF('1043Bf Données de base trav.'!Y156&gt;0,'1043Bf Données de base trav.'!T156,0)</f>
        <v>0</v>
      </c>
      <c r="AP160" s="112" t="str">
        <f t="shared" si="83"/>
        <v/>
      </c>
      <c r="AQ160" s="112">
        <f>'1043Bf Données de base trav.'!P156</f>
        <v>0</v>
      </c>
      <c r="AR160" s="112">
        <f t="shared" si="84"/>
        <v>0</v>
      </c>
    </row>
    <row r="161" spans="1:44" s="39" customFormat="1" ht="16.95" customHeight="1">
      <c r="A161" s="121" t="str">
        <f>IF('1043Bf Données de base trav.'!A157="","",'1043Bf Données de base trav.'!A157)</f>
        <v/>
      </c>
      <c r="B161" s="122" t="str">
        <f>IF('1043Bf Données de base trav.'!B157="","",'1043Bf Données de base trav.'!B157)</f>
        <v/>
      </c>
      <c r="C161" s="118" t="str">
        <f>IF('1043Bf Données de base trav.'!C157="","",'1043Bf Données de base trav.'!C157)</f>
        <v/>
      </c>
      <c r="D161" s="304" t="str">
        <f>IF(ISERROR('1043Bf Données de base trav.'!AJ157),"",'1043Bf Données de base trav.'!AJ157)</f>
        <v/>
      </c>
      <c r="E161" s="305" t="str">
        <f>IF('1043Bf Données de base trav.'!N157="","",'1043Bf Données de base trav.'!N157)</f>
        <v/>
      </c>
      <c r="F161" s="306" t="str">
        <f>IF('1043Bf Données de base trav.'!O157="","",'1043Bf Données de base trav.'!O157)</f>
        <v/>
      </c>
      <c r="G161" s="307" t="str">
        <f>IF('1043Bf Données de base trav.'!P157="","",'1043Bf Données de base trav.'!P157)</f>
        <v/>
      </c>
      <c r="H161" s="308" t="str">
        <f>IF('1043Bf Données de base trav.'!Q157="","",'1043Bf Données de base trav.'!Q157)</f>
        <v/>
      </c>
      <c r="I161" s="309" t="str">
        <f>IF('1043Bf Données de base trav.'!R157="","",'1043Bf Données de base trav.'!R157)</f>
        <v/>
      </c>
      <c r="J161" s="310" t="str">
        <f t="shared" si="63"/>
        <v/>
      </c>
      <c r="K161" s="311" t="str">
        <f>IF('1043Bf Données de base trav.'!S157="","",'1043Bf Données de base trav.'!S157)</f>
        <v/>
      </c>
      <c r="L161" s="312" t="str">
        <f t="shared" si="64"/>
        <v/>
      </c>
      <c r="M161" s="313" t="str">
        <f t="shared" si="65"/>
        <v/>
      </c>
      <c r="N161" s="314" t="str">
        <f t="shared" si="66"/>
        <v/>
      </c>
      <c r="O161" s="315" t="str">
        <f t="shared" si="67"/>
        <v/>
      </c>
      <c r="P161" s="316" t="str">
        <f t="shared" si="68"/>
        <v/>
      </c>
      <c r="Q161" s="312" t="str">
        <f t="shared" si="69"/>
        <v/>
      </c>
      <c r="R161" s="306" t="str">
        <f>IF(Q161="","",MAX((M161-AH161)*'1043Af Demande'!$B$31,0))</f>
        <v/>
      </c>
      <c r="S161" s="317" t="str">
        <f t="shared" si="70"/>
        <v/>
      </c>
      <c r="T161" s="107"/>
      <c r="U161" s="108" t="str">
        <f t="shared" si="71"/>
        <v/>
      </c>
      <c r="V161" s="109" t="str">
        <f>'1043Bf Données de base trav.'!M157</f>
        <v/>
      </c>
      <c r="W161" s="110" t="str">
        <f>IF(A161="","",'1043Bf Données de base trav.'!Q157-'1043Bf Données de base trav.'!R157)</f>
        <v/>
      </c>
      <c r="X161" s="110" t="str">
        <f>IF(OR($C161="",E161="",F161="",G161="",K161="",'1043Cf CA saisonniers'!$D$25&lt;&gt;"Droit accordé"),"",E161-(F161+G161+W161+K161))</f>
        <v/>
      </c>
      <c r="Y161" s="111" t="str">
        <f t="shared" si="72"/>
        <v/>
      </c>
      <c r="Z161" s="111" t="str">
        <f t="shared" si="73"/>
        <v/>
      </c>
      <c r="AA161" s="111" t="str">
        <f t="shared" si="74"/>
        <v/>
      </c>
      <c r="AB161" s="112" t="str">
        <f t="shared" si="75"/>
        <v/>
      </c>
      <c r="AC161" s="112" t="str">
        <f t="shared" si="76"/>
        <v/>
      </c>
      <c r="AD161" s="112" t="str">
        <f t="shared" si="77"/>
        <v/>
      </c>
      <c r="AE161" s="112" t="str">
        <f t="shared" si="78"/>
        <v/>
      </c>
      <c r="AF161" s="112" t="str">
        <f t="shared" si="79"/>
        <v/>
      </c>
      <c r="AG161" s="112" t="str">
        <f>IF(OR($C161="",L161="",M161=""),"",MAX(N161+'1043Bf Données de base trav.'!T157-M161,0))</f>
        <v/>
      </c>
      <c r="AH161" s="112">
        <f>'1043Bf Données de base trav.'!T157</f>
        <v>0</v>
      </c>
      <c r="AI161" s="112" t="str">
        <f t="shared" si="80"/>
        <v/>
      </c>
      <c r="AJ161" s="113">
        <f t="shared" si="81"/>
        <v>0</v>
      </c>
      <c r="AK161" s="114">
        <f t="shared" si="85"/>
        <v>0</v>
      </c>
      <c r="AL161" s="112">
        <f t="shared" si="82"/>
        <v>0</v>
      </c>
      <c r="AM161" s="112">
        <f>IF(E161="",0,'1043Bf Données de base trav.'!P157)</f>
        <v>0</v>
      </c>
      <c r="AN161" s="115">
        <f>IF('1043Bf Données de base trav.'!Y157&gt;0,AD161,0)</f>
        <v>0</v>
      </c>
      <c r="AO161" s="116">
        <f>IF('1043Bf Données de base trav.'!Y157&gt;0,'1043Bf Données de base trav.'!T157,0)</f>
        <v>0</v>
      </c>
      <c r="AP161" s="112" t="str">
        <f t="shared" si="83"/>
        <v/>
      </c>
      <c r="AQ161" s="112">
        <f>'1043Bf Données de base trav.'!P157</f>
        <v>0</v>
      </c>
      <c r="AR161" s="112">
        <f t="shared" si="84"/>
        <v>0</v>
      </c>
    </row>
    <row r="162" spans="1:44" s="39" customFormat="1" ht="16.95" customHeight="1">
      <c r="A162" s="121" t="str">
        <f>IF('1043Bf Données de base trav.'!A158="","",'1043Bf Données de base trav.'!A158)</f>
        <v/>
      </c>
      <c r="B162" s="122" t="str">
        <f>IF('1043Bf Données de base trav.'!B158="","",'1043Bf Données de base trav.'!B158)</f>
        <v/>
      </c>
      <c r="C162" s="118" t="str">
        <f>IF('1043Bf Données de base trav.'!C158="","",'1043Bf Données de base trav.'!C158)</f>
        <v/>
      </c>
      <c r="D162" s="304" t="str">
        <f>IF(ISERROR('1043Bf Données de base trav.'!AJ158),"",'1043Bf Données de base trav.'!AJ158)</f>
        <v/>
      </c>
      <c r="E162" s="305" t="str">
        <f>IF('1043Bf Données de base trav.'!N158="","",'1043Bf Données de base trav.'!N158)</f>
        <v/>
      </c>
      <c r="F162" s="306" t="str">
        <f>IF('1043Bf Données de base trav.'!O158="","",'1043Bf Données de base trav.'!O158)</f>
        <v/>
      </c>
      <c r="G162" s="307" t="str">
        <f>IF('1043Bf Données de base trav.'!P158="","",'1043Bf Données de base trav.'!P158)</f>
        <v/>
      </c>
      <c r="H162" s="308" t="str">
        <f>IF('1043Bf Données de base trav.'!Q158="","",'1043Bf Données de base trav.'!Q158)</f>
        <v/>
      </c>
      <c r="I162" s="309" t="str">
        <f>IF('1043Bf Données de base trav.'!R158="","",'1043Bf Données de base trav.'!R158)</f>
        <v/>
      </c>
      <c r="J162" s="310" t="str">
        <f t="shared" si="63"/>
        <v/>
      </c>
      <c r="K162" s="311" t="str">
        <f>IF('1043Bf Données de base trav.'!S158="","",'1043Bf Données de base trav.'!S158)</f>
        <v/>
      </c>
      <c r="L162" s="312" t="str">
        <f t="shared" si="64"/>
        <v/>
      </c>
      <c r="M162" s="313" t="str">
        <f t="shared" si="65"/>
        <v/>
      </c>
      <c r="N162" s="314" t="str">
        <f t="shared" si="66"/>
        <v/>
      </c>
      <c r="O162" s="315" t="str">
        <f t="shared" si="67"/>
        <v/>
      </c>
      <c r="P162" s="316" t="str">
        <f t="shared" si="68"/>
        <v/>
      </c>
      <c r="Q162" s="312" t="str">
        <f t="shared" si="69"/>
        <v/>
      </c>
      <c r="R162" s="306" t="str">
        <f>IF(Q162="","",MAX((M162-AH162)*'1043Af Demande'!$B$31,0))</f>
        <v/>
      </c>
      <c r="S162" s="317" t="str">
        <f t="shared" si="70"/>
        <v/>
      </c>
      <c r="T162" s="107"/>
      <c r="U162" s="108" t="str">
        <f t="shared" si="71"/>
        <v/>
      </c>
      <c r="V162" s="109" t="str">
        <f>'1043Bf Données de base trav.'!M158</f>
        <v/>
      </c>
      <c r="W162" s="110" t="str">
        <f>IF(A162="","",'1043Bf Données de base trav.'!Q158-'1043Bf Données de base trav.'!R158)</f>
        <v/>
      </c>
      <c r="X162" s="110" t="str">
        <f>IF(OR($C162="",E162="",F162="",G162="",K162="",'1043Cf CA saisonniers'!$D$25&lt;&gt;"Droit accordé"),"",E162-(F162+G162+W162+K162))</f>
        <v/>
      </c>
      <c r="Y162" s="111" t="str">
        <f t="shared" si="72"/>
        <v/>
      </c>
      <c r="Z162" s="111" t="str">
        <f t="shared" si="73"/>
        <v/>
      </c>
      <c r="AA162" s="111" t="str">
        <f t="shared" si="74"/>
        <v/>
      </c>
      <c r="AB162" s="112" t="str">
        <f t="shared" si="75"/>
        <v/>
      </c>
      <c r="AC162" s="112" t="str">
        <f t="shared" si="76"/>
        <v/>
      </c>
      <c r="AD162" s="112" t="str">
        <f t="shared" si="77"/>
        <v/>
      </c>
      <c r="AE162" s="112" t="str">
        <f t="shared" si="78"/>
        <v/>
      </c>
      <c r="AF162" s="112" t="str">
        <f t="shared" si="79"/>
        <v/>
      </c>
      <c r="AG162" s="112" t="str">
        <f>IF(OR($C162="",L162="",M162=""),"",MAX(N162+'1043Bf Données de base trav.'!T158-M162,0))</f>
        <v/>
      </c>
      <c r="AH162" s="112">
        <f>'1043Bf Données de base trav.'!T158</f>
        <v>0</v>
      </c>
      <c r="AI162" s="112" t="str">
        <f t="shared" si="80"/>
        <v/>
      </c>
      <c r="AJ162" s="113">
        <f t="shared" si="81"/>
        <v>0</v>
      </c>
      <c r="AK162" s="114">
        <f t="shared" si="85"/>
        <v>0</v>
      </c>
      <c r="AL162" s="112">
        <f t="shared" si="82"/>
        <v>0</v>
      </c>
      <c r="AM162" s="112">
        <f>IF(E162="",0,'1043Bf Données de base trav.'!P158)</f>
        <v>0</v>
      </c>
      <c r="AN162" s="115">
        <f>IF('1043Bf Données de base trav.'!Y158&gt;0,AD162,0)</f>
        <v>0</v>
      </c>
      <c r="AO162" s="116">
        <f>IF('1043Bf Données de base trav.'!Y158&gt;0,'1043Bf Données de base trav.'!T158,0)</f>
        <v>0</v>
      </c>
      <c r="AP162" s="112" t="str">
        <f t="shared" si="83"/>
        <v/>
      </c>
      <c r="AQ162" s="112">
        <f>'1043Bf Données de base trav.'!P158</f>
        <v>0</v>
      </c>
      <c r="AR162" s="112">
        <f t="shared" si="84"/>
        <v>0</v>
      </c>
    </row>
    <row r="163" spans="1:44" s="39" customFormat="1" ht="16.95" customHeight="1">
      <c r="A163" s="121" t="str">
        <f>IF('1043Bf Données de base trav.'!A159="","",'1043Bf Données de base trav.'!A159)</f>
        <v/>
      </c>
      <c r="B163" s="122" t="str">
        <f>IF('1043Bf Données de base trav.'!B159="","",'1043Bf Données de base trav.'!B159)</f>
        <v/>
      </c>
      <c r="C163" s="118" t="str">
        <f>IF('1043Bf Données de base trav.'!C159="","",'1043Bf Données de base trav.'!C159)</f>
        <v/>
      </c>
      <c r="D163" s="304" t="str">
        <f>IF(ISERROR('1043Bf Données de base trav.'!AJ159),"",'1043Bf Données de base trav.'!AJ159)</f>
        <v/>
      </c>
      <c r="E163" s="305" t="str">
        <f>IF('1043Bf Données de base trav.'!N159="","",'1043Bf Données de base trav.'!N159)</f>
        <v/>
      </c>
      <c r="F163" s="306" t="str">
        <f>IF('1043Bf Données de base trav.'!O159="","",'1043Bf Données de base trav.'!O159)</f>
        <v/>
      </c>
      <c r="G163" s="307" t="str">
        <f>IF('1043Bf Données de base trav.'!P159="","",'1043Bf Données de base trav.'!P159)</f>
        <v/>
      </c>
      <c r="H163" s="308" t="str">
        <f>IF('1043Bf Données de base trav.'!Q159="","",'1043Bf Données de base trav.'!Q159)</f>
        <v/>
      </c>
      <c r="I163" s="309" t="str">
        <f>IF('1043Bf Données de base trav.'!R159="","",'1043Bf Données de base trav.'!R159)</f>
        <v/>
      </c>
      <c r="J163" s="310" t="str">
        <f t="shared" si="63"/>
        <v/>
      </c>
      <c r="K163" s="311" t="str">
        <f>IF('1043Bf Données de base trav.'!S159="","",'1043Bf Données de base trav.'!S159)</f>
        <v/>
      </c>
      <c r="L163" s="312" t="str">
        <f t="shared" si="64"/>
        <v/>
      </c>
      <c r="M163" s="313" t="str">
        <f t="shared" si="65"/>
        <v/>
      </c>
      <c r="N163" s="314" t="str">
        <f t="shared" si="66"/>
        <v/>
      </c>
      <c r="O163" s="315" t="str">
        <f t="shared" si="67"/>
        <v/>
      </c>
      <c r="P163" s="316" t="str">
        <f t="shared" si="68"/>
        <v/>
      </c>
      <c r="Q163" s="312" t="str">
        <f t="shared" si="69"/>
        <v/>
      </c>
      <c r="R163" s="306" t="str">
        <f>IF(Q163="","",MAX((M163-AH163)*'1043Af Demande'!$B$31,0))</f>
        <v/>
      </c>
      <c r="S163" s="317" t="str">
        <f t="shared" si="70"/>
        <v/>
      </c>
      <c r="T163" s="107"/>
      <c r="U163" s="108" t="str">
        <f t="shared" si="71"/>
        <v/>
      </c>
      <c r="V163" s="109" t="str">
        <f>'1043Bf Données de base trav.'!M159</f>
        <v/>
      </c>
      <c r="W163" s="110" t="str">
        <f>IF(A163="","",'1043Bf Données de base trav.'!Q159-'1043Bf Données de base trav.'!R159)</f>
        <v/>
      </c>
      <c r="X163" s="110" t="str">
        <f>IF(OR($C163="",E163="",F163="",G163="",K163="",'1043Cf CA saisonniers'!$D$25&lt;&gt;"Droit accordé"),"",E163-(F163+G163+W163+K163))</f>
        <v/>
      </c>
      <c r="Y163" s="111" t="str">
        <f t="shared" si="72"/>
        <v/>
      </c>
      <c r="Z163" s="111" t="str">
        <f t="shared" si="73"/>
        <v/>
      </c>
      <c r="AA163" s="111" t="str">
        <f t="shared" si="74"/>
        <v/>
      </c>
      <c r="AB163" s="112" t="str">
        <f t="shared" si="75"/>
        <v/>
      </c>
      <c r="AC163" s="112" t="str">
        <f t="shared" si="76"/>
        <v/>
      </c>
      <c r="AD163" s="112" t="str">
        <f t="shared" si="77"/>
        <v/>
      </c>
      <c r="AE163" s="112" t="str">
        <f t="shared" si="78"/>
        <v/>
      </c>
      <c r="AF163" s="112" t="str">
        <f t="shared" si="79"/>
        <v/>
      </c>
      <c r="AG163" s="112" t="str">
        <f>IF(OR($C163="",L163="",M163=""),"",MAX(N163+'1043Bf Données de base trav.'!T159-M163,0))</f>
        <v/>
      </c>
      <c r="AH163" s="112">
        <f>'1043Bf Données de base trav.'!T159</f>
        <v>0</v>
      </c>
      <c r="AI163" s="112" t="str">
        <f t="shared" si="80"/>
        <v/>
      </c>
      <c r="AJ163" s="113">
        <f t="shared" si="81"/>
        <v>0</v>
      </c>
      <c r="AK163" s="114">
        <f t="shared" si="85"/>
        <v>0</v>
      </c>
      <c r="AL163" s="112">
        <f t="shared" si="82"/>
        <v>0</v>
      </c>
      <c r="AM163" s="112">
        <f>IF(E163="",0,'1043Bf Données de base trav.'!P159)</f>
        <v>0</v>
      </c>
      <c r="AN163" s="115">
        <f>IF('1043Bf Données de base trav.'!Y159&gt;0,AD163,0)</f>
        <v>0</v>
      </c>
      <c r="AO163" s="116">
        <f>IF('1043Bf Données de base trav.'!Y159&gt;0,'1043Bf Données de base trav.'!T159,0)</f>
        <v>0</v>
      </c>
      <c r="AP163" s="112" t="str">
        <f t="shared" si="83"/>
        <v/>
      </c>
      <c r="AQ163" s="112">
        <f>'1043Bf Données de base trav.'!P159</f>
        <v>0</v>
      </c>
      <c r="AR163" s="112">
        <f t="shared" si="84"/>
        <v>0</v>
      </c>
    </row>
    <row r="164" spans="1:44" s="39" customFormat="1" ht="16.95" customHeight="1">
      <c r="A164" s="121" t="str">
        <f>IF('1043Bf Données de base trav.'!A160="","",'1043Bf Données de base trav.'!A160)</f>
        <v/>
      </c>
      <c r="B164" s="122" t="str">
        <f>IF('1043Bf Données de base trav.'!B160="","",'1043Bf Données de base trav.'!B160)</f>
        <v/>
      </c>
      <c r="C164" s="118" t="str">
        <f>IF('1043Bf Données de base trav.'!C160="","",'1043Bf Données de base trav.'!C160)</f>
        <v/>
      </c>
      <c r="D164" s="304" t="str">
        <f>IF(ISERROR('1043Bf Données de base trav.'!AJ160),"",'1043Bf Données de base trav.'!AJ160)</f>
        <v/>
      </c>
      <c r="E164" s="305" t="str">
        <f>IF('1043Bf Données de base trav.'!N160="","",'1043Bf Données de base trav.'!N160)</f>
        <v/>
      </c>
      <c r="F164" s="306" t="str">
        <f>IF('1043Bf Données de base trav.'!O160="","",'1043Bf Données de base trav.'!O160)</f>
        <v/>
      </c>
      <c r="G164" s="307" t="str">
        <f>IF('1043Bf Données de base trav.'!P160="","",'1043Bf Données de base trav.'!P160)</f>
        <v/>
      </c>
      <c r="H164" s="308" t="str">
        <f>IF('1043Bf Données de base trav.'!Q160="","",'1043Bf Données de base trav.'!Q160)</f>
        <v/>
      </c>
      <c r="I164" s="309" t="str">
        <f>IF('1043Bf Données de base trav.'!R160="","",'1043Bf Données de base trav.'!R160)</f>
        <v/>
      </c>
      <c r="J164" s="310" t="str">
        <f t="shared" si="63"/>
        <v/>
      </c>
      <c r="K164" s="311" t="str">
        <f>IF('1043Bf Données de base trav.'!S160="","",'1043Bf Données de base trav.'!S160)</f>
        <v/>
      </c>
      <c r="L164" s="312" t="str">
        <f t="shared" si="64"/>
        <v/>
      </c>
      <c r="M164" s="313" t="str">
        <f t="shared" si="65"/>
        <v/>
      </c>
      <c r="N164" s="314" t="str">
        <f t="shared" si="66"/>
        <v/>
      </c>
      <c r="O164" s="315" t="str">
        <f t="shared" si="67"/>
        <v/>
      </c>
      <c r="P164" s="316" t="str">
        <f t="shared" si="68"/>
        <v/>
      </c>
      <c r="Q164" s="312" t="str">
        <f t="shared" si="69"/>
        <v/>
      </c>
      <c r="R164" s="306" t="str">
        <f>IF(Q164="","",MAX((M164-AH164)*'1043Af Demande'!$B$31,0))</f>
        <v/>
      </c>
      <c r="S164" s="317" t="str">
        <f t="shared" si="70"/>
        <v/>
      </c>
      <c r="T164" s="107"/>
      <c r="U164" s="108" t="str">
        <f t="shared" si="71"/>
        <v/>
      </c>
      <c r="V164" s="109" t="str">
        <f>'1043Bf Données de base trav.'!M160</f>
        <v/>
      </c>
      <c r="W164" s="110" t="str">
        <f>IF(A164="","",'1043Bf Données de base trav.'!Q160-'1043Bf Données de base trav.'!R160)</f>
        <v/>
      </c>
      <c r="X164" s="110" t="str">
        <f>IF(OR($C164="",E164="",F164="",G164="",K164="",'1043Cf CA saisonniers'!$D$25&lt;&gt;"Droit accordé"),"",E164-(F164+G164+W164+K164))</f>
        <v/>
      </c>
      <c r="Y164" s="111" t="str">
        <f t="shared" si="72"/>
        <v/>
      </c>
      <c r="Z164" s="111" t="str">
        <f t="shared" si="73"/>
        <v/>
      </c>
      <c r="AA164" s="111" t="str">
        <f t="shared" si="74"/>
        <v/>
      </c>
      <c r="AB164" s="112" t="str">
        <f t="shared" si="75"/>
        <v/>
      </c>
      <c r="AC164" s="112" t="str">
        <f t="shared" si="76"/>
        <v/>
      </c>
      <c r="AD164" s="112" t="str">
        <f t="shared" si="77"/>
        <v/>
      </c>
      <c r="AE164" s="112" t="str">
        <f t="shared" si="78"/>
        <v/>
      </c>
      <c r="AF164" s="112" t="str">
        <f t="shared" si="79"/>
        <v/>
      </c>
      <c r="AG164" s="112" t="str">
        <f>IF(OR($C164="",L164="",M164=""),"",MAX(N164+'1043Bf Données de base trav.'!T160-M164,0))</f>
        <v/>
      </c>
      <c r="AH164" s="112">
        <f>'1043Bf Données de base trav.'!T160</f>
        <v>0</v>
      </c>
      <c r="AI164" s="112" t="str">
        <f t="shared" si="80"/>
        <v/>
      </c>
      <c r="AJ164" s="113">
        <f t="shared" si="81"/>
        <v>0</v>
      </c>
      <c r="AK164" s="114">
        <f t="shared" si="85"/>
        <v>0</v>
      </c>
      <c r="AL164" s="112">
        <f t="shared" si="82"/>
        <v>0</v>
      </c>
      <c r="AM164" s="112">
        <f>IF(E164="",0,'1043Bf Données de base trav.'!P160)</f>
        <v>0</v>
      </c>
      <c r="AN164" s="115">
        <f>IF('1043Bf Données de base trav.'!Y160&gt;0,AD164,0)</f>
        <v>0</v>
      </c>
      <c r="AO164" s="116">
        <f>IF('1043Bf Données de base trav.'!Y160&gt;0,'1043Bf Données de base trav.'!T160,0)</f>
        <v>0</v>
      </c>
      <c r="AP164" s="112" t="str">
        <f t="shared" si="83"/>
        <v/>
      </c>
      <c r="AQ164" s="112">
        <f>'1043Bf Données de base trav.'!P160</f>
        <v>0</v>
      </c>
      <c r="AR164" s="112">
        <f t="shared" si="84"/>
        <v>0</v>
      </c>
    </row>
    <row r="165" spans="1:44" s="39" customFormat="1" ht="16.95" customHeight="1">
      <c r="A165" s="121" t="str">
        <f>IF('1043Bf Données de base trav.'!A161="","",'1043Bf Données de base trav.'!A161)</f>
        <v/>
      </c>
      <c r="B165" s="122" t="str">
        <f>IF('1043Bf Données de base trav.'!B161="","",'1043Bf Données de base trav.'!B161)</f>
        <v/>
      </c>
      <c r="C165" s="118" t="str">
        <f>IF('1043Bf Données de base trav.'!C161="","",'1043Bf Données de base trav.'!C161)</f>
        <v/>
      </c>
      <c r="D165" s="304" t="str">
        <f>IF(ISERROR('1043Bf Données de base trav.'!AJ161),"",'1043Bf Données de base trav.'!AJ161)</f>
        <v/>
      </c>
      <c r="E165" s="305" t="str">
        <f>IF('1043Bf Données de base trav.'!N161="","",'1043Bf Données de base trav.'!N161)</f>
        <v/>
      </c>
      <c r="F165" s="306" t="str">
        <f>IF('1043Bf Données de base trav.'!O161="","",'1043Bf Données de base trav.'!O161)</f>
        <v/>
      </c>
      <c r="G165" s="307" t="str">
        <f>IF('1043Bf Données de base trav.'!P161="","",'1043Bf Données de base trav.'!P161)</f>
        <v/>
      </c>
      <c r="H165" s="308" t="str">
        <f>IF('1043Bf Données de base trav.'!Q161="","",'1043Bf Données de base trav.'!Q161)</f>
        <v/>
      </c>
      <c r="I165" s="309" t="str">
        <f>IF('1043Bf Données de base trav.'!R161="","",'1043Bf Données de base trav.'!R161)</f>
        <v/>
      </c>
      <c r="J165" s="310" t="str">
        <f t="shared" si="63"/>
        <v/>
      </c>
      <c r="K165" s="311" t="str">
        <f>IF('1043Bf Données de base trav.'!S161="","",'1043Bf Données de base trav.'!S161)</f>
        <v/>
      </c>
      <c r="L165" s="312" t="str">
        <f t="shared" si="64"/>
        <v/>
      </c>
      <c r="M165" s="313" t="str">
        <f t="shared" si="65"/>
        <v/>
      </c>
      <c r="N165" s="314" t="str">
        <f t="shared" si="66"/>
        <v/>
      </c>
      <c r="O165" s="315" t="str">
        <f t="shared" si="67"/>
        <v/>
      </c>
      <c r="P165" s="316" t="str">
        <f t="shared" si="68"/>
        <v/>
      </c>
      <c r="Q165" s="312" t="str">
        <f t="shared" si="69"/>
        <v/>
      </c>
      <c r="R165" s="306" t="str">
        <f>IF(Q165="","",MAX((M165-AH165)*'1043Af Demande'!$B$31,0))</f>
        <v/>
      </c>
      <c r="S165" s="317" t="str">
        <f t="shared" si="70"/>
        <v/>
      </c>
      <c r="T165" s="107"/>
      <c r="U165" s="108" t="str">
        <f t="shared" si="71"/>
        <v/>
      </c>
      <c r="V165" s="109" t="str">
        <f>'1043Bf Données de base trav.'!M161</f>
        <v/>
      </c>
      <c r="W165" s="110" t="str">
        <f>IF(A165="","",'1043Bf Données de base trav.'!Q161-'1043Bf Données de base trav.'!R161)</f>
        <v/>
      </c>
      <c r="X165" s="110" t="str">
        <f>IF(OR($C165="",E165="",F165="",G165="",K165="",'1043Cf CA saisonniers'!$D$25&lt;&gt;"Droit accordé"),"",E165-(F165+G165+W165+K165))</f>
        <v/>
      </c>
      <c r="Y165" s="111" t="str">
        <f t="shared" si="72"/>
        <v/>
      </c>
      <c r="Z165" s="111" t="str">
        <f t="shared" si="73"/>
        <v/>
      </c>
      <c r="AA165" s="111" t="str">
        <f t="shared" si="74"/>
        <v/>
      </c>
      <c r="AB165" s="112" t="str">
        <f t="shared" si="75"/>
        <v/>
      </c>
      <c r="AC165" s="112" t="str">
        <f t="shared" si="76"/>
        <v/>
      </c>
      <c r="AD165" s="112" t="str">
        <f t="shared" si="77"/>
        <v/>
      </c>
      <c r="AE165" s="112" t="str">
        <f t="shared" si="78"/>
        <v/>
      </c>
      <c r="AF165" s="112" t="str">
        <f t="shared" si="79"/>
        <v/>
      </c>
      <c r="AG165" s="112" t="str">
        <f>IF(OR($C165="",L165="",M165=""),"",MAX(N165+'1043Bf Données de base trav.'!T161-M165,0))</f>
        <v/>
      </c>
      <c r="AH165" s="112">
        <f>'1043Bf Données de base trav.'!T161</f>
        <v>0</v>
      </c>
      <c r="AI165" s="112" t="str">
        <f t="shared" si="80"/>
        <v/>
      </c>
      <c r="AJ165" s="113">
        <f t="shared" si="81"/>
        <v>0</v>
      </c>
      <c r="AK165" s="114">
        <f t="shared" si="85"/>
        <v>0</v>
      </c>
      <c r="AL165" s="112">
        <f t="shared" si="82"/>
        <v>0</v>
      </c>
      <c r="AM165" s="112">
        <f>IF(E165="",0,'1043Bf Données de base trav.'!P161)</f>
        <v>0</v>
      </c>
      <c r="AN165" s="115">
        <f>IF('1043Bf Données de base trav.'!Y161&gt;0,AD165,0)</f>
        <v>0</v>
      </c>
      <c r="AO165" s="116">
        <f>IF('1043Bf Données de base trav.'!Y161&gt;0,'1043Bf Données de base trav.'!T161,0)</f>
        <v>0</v>
      </c>
      <c r="AP165" s="112" t="str">
        <f t="shared" si="83"/>
        <v/>
      </c>
      <c r="AQ165" s="112">
        <f>'1043Bf Données de base trav.'!P161</f>
        <v>0</v>
      </c>
      <c r="AR165" s="112">
        <f t="shared" si="84"/>
        <v>0</v>
      </c>
    </row>
    <row r="166" spans="1:44" s="39" customFormat="1" ht="16.95" customHeight="1">
      <c r="A166" s="121" t="str">
        <f>IF('1043Bf Données de base trav.'!A162="","",'1043Bf Données de base trav.'!A162)</f>
        <v/>
      </c>
      <c r="B166" s="122" t="str">
        <f>IF('1043Bf Données de base trav.'!B162="","",'1043Bf Données de base trav.'!B162)</f>
        <v/>
      </c>
      <c r="C166" s="118" t="str">
        <f>IF('1043Bf Données de base trav.'!C162="","",'1043Bf Données de base trav.'!C162)</f>
        <v/>
      </c>
      <c r="D166" s="304" t="str">
        <f>IF(ISERROR('1043Bf Données de base trav.'!AJ162),"",'1043Bf Données de base trav.'!AJ162)</f>
        <v/>
      </c>
      <c r="E166" s="305" t="str">
        <f>IF('1043Bf Données de base trav.'!N162="","",'1043Bf Données de base trav.'!N162)</f>
        <v/>
      </c>
      <c r="F166" s="306" t="str">
        <f>IF('1043Bf Données de base trav.'!O162="","",'1043Bf Données de base trav.'!O162)</f>
        <v/>
      </c>
      <c r="G166" s="307" t="str">
        <f>IF('1043Bf Données de base trav.'!P162="","",'1043Bf Données de base trav.'!P162)</f>
        <v/>
      </c>
      <c r="H166" s="308" t="str">
        <f>IF('1043Bf Données de base trav.'!Q162="","",'1043Bf Données de base trav.'!Q162)</f>
        <v/>
      </c>
      <c r="I166" s="309" t="str">
        <f>IF('1043Bf Données de base trav.'!R162="","",'1043Bf Données de base trav.'!R162)</f>
        <v/>
      </c>
      <c r="J166" s="310" t="str">
        <f t="shared" si="63"/>
        <v/>
      </c>
      <c r="K166" s="311" t="str">
        <f>IF('1043Bf Données de base trav.'!S162="","",'1043Bf Données de base trav.'!S162)</f>
        <v/>
      </c>
      <c r="L166" s="312" t="str">
        <f t="shared" si="64"/>
        <v/>
      </c>
      <c r="M166" s="313" t="str">
        <f t="shared" si="65"/>
        <v/>
      </c>
      <c r="N166" s="314" t="str">
        <f t="shared" si="66"/>
        <v/>
      </c>
      <c r="O166" s="315" t="str">
        <f t="shared" si="67"/>
        <v/>
      </c>
      <c r="P166" s="316" t="str">
        <f t="shared" si="68"/>
        <v/>
      </c>
      <c r="Q166" s="312" t="str">
        <f t="shared" si="69"/>
        <v/>
      </c>
      <c r="R166" s="306" t="str">
        <f>IF(Q166="","",MAX((M166-AH166)*'1043Af Demande'!$B$31,0))</f>
        <v/>
      </c>
      <c r="S166" s="317" t="str">
        <f t="shared" si="70"/>
        <v/>
      </c>
      <c r="T166" s="107"/>
      <c r="U166" s="108" t="str">
        <f t="shared" si="71"/>
        <v/>
      </c>
      <c r="V166" s="109" t="str">
        <f>'1043Bf Données de base trav.'!M162</f>
        <v/>
      </c>
      <c r="W166" s="110" t="str">
        <f>IF(A166="","",'1043Bf Données de base trav.'!Q162-'1043Bf Données de base trav.'!R162)</f>
        <v/>
      </c>
      <c r="X166" s="110" t="str">
        <f>IF(OR($C166="",E166="",F166="",G166="",K166="",'1043Cf CA saisonniers'!$D$25&lt;&gt;"Droit accordé"),"",E166-(F166+G166+W166+K166))</f>
        <v/>
      </c>
      <c r="Y166" s="111" t="str">
        <f t="shared" si="72"/>
        <v/>
      </c>
      <c r="Z166" s="111" t="str">
        <f t="shared" si="73"/>
        <v/>
      </c>
      <c r="AA166" s="111" t="str">
        <f t="shared" si="74"/>
        <v/>
      </c>
      <c r="AB166" s="112" t="str">
        <f t="shared" si="75"/>
        <v/>
      </c>
      <c r="AC166" s="112" t="str">
        <f t="shared" si="76"/>
        <v/>
      </c>
      <c r="AD166" s="112" t="str">
        <f t="shared" si="77"/>
        <v/>
      </c>
      <c r="AE166" s="112" t="str">
        <f t="shared" si="78"/>
        <v/>
      </c>
      <c r="AF166" s="112" t="str">
        <f t="shared" si="79"/>
        <v/>
      </c>
      <c r="AG166" s="112" t="str">
        <f>IF(OR($C166="",L166="",M166=""),"",MAX(N166+'1043Bf Données de base trav.'!T162-M166,0))</f>
        <v/>
      </c>
      <c r="AH166" s="112">
        <f>'1043Bf Données de base trav.'!T162</f>
        <v>0</v>
      </c>
      <c r="AI166" s="112" t="str">
        <f t="shared" si="80"/>
        <v/>
      </c>
      <c r="AJ166" s="113">
        <f t="shared" si="81"/>
        <v>0</v>
      </c>
      <c r="AK166" s="114">
        <f t="shared" si="85"/>
        <v>0</v>
      </c>
      <c r="AL166" s="112">
        <f t="shared" si="82"/>
        <v>0</v>
      </c>
      <c r="AM166" s="112">
        <f>IF(E166="",0,'1043Bf Données de base trav.'!P162)</f>
        <v>0</v>
      </c>
      <c r="AN166" s="115">
        <f>IF('1043Bf Données de base trav.'!Y162&gt;0,AD166,0)</f>
        <v>0</v>
      </c>
      <c r="AO166" s="116">
        <f>IF('1043Bf Données de base trav.'!Y162&gt;0,'1043Bf Données de base trav.'!T162,0)</f>
        <v>0</v>
      </c>
      <c r="AP166" s="112" t="str">
        <f t="shared" si="83"/>
        <v/>
      </c>
      <c r="AQ166" s="112">
        <f>'1043Bf Données de base trav.'!P162</f>
        <v>0</v>
      </c>
      <c r="AR166" s="112">
        <f t="shared" si="84"/>
        <v>0</v>
      </c>
    </row>
    <row r="167" spans="1:44" s="39" customFormat="1" ht="16.95" customHeight="1">
      <c r="A167" s="121" t="str">
        <f>IF('1043Bf Données de base trav.'!A163="","",'1043Bf Données de base trav.'!A163)</f>
        <v/>
      </c>
      <c r="B167" s="122" t="str">
        <f>IF('1043Bf Données de base trav.'!B163="","",'1043Bf Données de base trav.'!B163)</f>
        <v/>
      </c>
      <c r="C167" s="118" t="str">
        <f>IF('1043Bf Données de base trav.'!C163="","",'1043Bf Données de base trav.'!C163)</f>
        <v/>
      </c>
      <c r="D167" s="304" t="str">
        <f>IF(ISERROR('1043Bf Données de base trav.'!AJ163),"",'1043Bf Données de base trav.'!AJ163)</f>
        <v/>
      </c>
      <c r="E167" s="305" t="str">
        <f>IF('1043Bf Données de base trav.'!N163="","",'1043Bf Données de base trav.'!N163)</f>
        <v/>
      </c>
      <c r="F167" s="306" t="str">
        <f>IF('1043Bf Données de base trav.'!O163="","",'1043Bf Données de base trav.'!O163)</f>
        <v/>
      </c>
      <c r="G167" s="307" t="str">
        <f>IF('1043Bf Données de base trav.'!P163="","",'1043Bf Données de base trav.'!P163)</f>
        <v/>
      </c>
      <c r="H167" s="308" t="str">
        <f>IF('1043Bf Données de base trav.'!Q163="","",'1043Bf Données de base trav.'!Q163)</f>
        <v/>
      </c>
      <c r="I167" s="309" t="str">
        <f>IF('1043Bf Données de base trav.'!R163="","",'1043Bf Données de base trav.'!R163)</f>
        <v/>
      </c>
      <c r="J167" s="310" t="str">
        <f t="shared" si="63"/>
        <v/>
      </c>
      <c r="K167" s="311" t="str">
        <f>IF('1043Bf Données de base trav.'!S163="","",'1043Bf Données de base trav.'!S163)</f>
        <v/>
      </c>
      <c r="L167" s="312" t="str">
        <f t="shared" si="64"/>
        <v/>
      </c>
      <c r="M167" s="313" t="str">
        <f t="shared" si="65"/>
        <v/>
      </c>
      <c r="N167" s="314" t="str">
        <f t="shared" si="66"/>
        <v/>
      </c>
      <c r="O167" s="315" t="str">
        <f t="shared" si="67"/>
        <v/>
      </c>
      <c r="P167" s="316" t="str">
        <f t="shared" si="68"/>
        <v/>
      </c>
      <c r="Q167" s="312" t="str">
        <f t="shared" si="69"/>
        <v/>
      </c>
      <c r="R167" s="306" t="str">
        <f>IF(Q167="","",MAX((M167-AH167)*'1043Af Demande'!$B$31,0))</f>
        <v/>
      </c>
      <c r="S167" s="317" t="str">
        <f t="shared" si="70"/>
        <v/>
      </c>
      <c r="T167" s="107"/>
      <c r="U167" s="108" t="str">
        <f t="shared" si="71"/>
        <v/>
      </c>
      <c r="V167" s="109" t="str">
        <f>'1043Bf Données de base trav.'!M163</f>
        <v/>
      </c>
      <c r="W167" s="110" t="str">
        <f>IF(A167="","",'1043Bf Données de base trav.'!Q163-'1043Bf Données de base trav.'!R163)</f>
        <v/>
      </c>
      <c r="X167" s="110" t="str">
        <f>IF(OR($C167="",E167="",F167="",G167="",K167="",'1043Cf CA saisonniers'!$D$25&lt;&gt;"Droit accordé"),"",E167-(F167+G167+W167+K167))</f>
        <v/>
      </c>
      <c r="Y167" s="111" t="str">
        <f t="shared" si="72"/>
        <v/>
      </c>
      <c r="Z167" s="111" t="str">
        <f t="shared" si="73"/>
        <v/>
      </c>
      <c r="AA167" s="111" t="str">
        <f t="shared" si="74"/>
        <v/>
      </c>
      <c r="AB167" s="112" t="str">
        <f t="shared" si="75"/>
        <v/>
      </c>
      <c r="AC167" s="112" t="str">
        <f t="shared" si="76"/>
        <v/>
      </c>
      <c r="AD167" s="112" t="str">
        <f t="shared" si="77"/>
        <v/>
      </c>
      <c r="AE167" s="112" t="str">
        <f t="shared" si="78"/>
        <v/>
      </c>
      <c r="AF167" s="112" t="str">
        <f t="shared" si="79"/>
        <v/>
      </c>
      <c r="AG167" s="112" t="str">
        <f>IF(OR($C167="",L167="",M167=""),"",MAX(N167+'1043Bf Données de base trav.'!T163-M167,0))</f>
        <v/>
      </c>
      <c r="AH167" s="112">
        <f>'1043Bf Données de base trav.'!T163</f>
        <v>0</v>
      </c>
      <c r="AI167" s="112" t="str">
        <f t="shared" si="80"/>
        <v/>
      </c>
      <c r="AJ167" s="113">
        <f t="shared" si="81"/>
        <v>0</v>
      </c>
      <c r="AK167" s="114">
        <f t="shared" si="85"/>
        <v>0</v>
      </c>
      <c r="AL167" s="112">
        <f t="shared" si="82"/>
        <v>0</v>
      </c>
      <c r="AM167" s="112">
        <f>IF(E167="",0,'1043Bf Données de base trav.'!P163)</f>
        <v>0</v>
      </c>
      <c r="AN167" s="115">
        <f>IF('1043Bf Données de base trav.'!Y163&gt;0,AD167,0)</f>
        <v>0</v>
      </c>
      <c r="AO167" s="116">
        <f>IF('1043Bf Données de base trav.'!Y163&gt;0,'1043Bf Données de base trav.'!T163,0)</f>
        <v>0</v>
      </c>
      <c r="AP167" s="112" t="str">
        <f t="shared" si="83"/>
        <v/>
      </c>
      <c r="AQ167" s="112">
        <f>'1043Bf Données de base trav.'!P163</f>
        <v>0</v>
      </c>
      <c r="AR167" s="112">
        <f t="shared" si="84"/>
        <v>0</v>
      </c>
    </row>
    <row r="168" spans="1:44" s="39" customFormat="1" ht="16.95" customHeight="1">
      <c r="A168" s="121" t="str">
        <f>IF('1043Bf Données de base trav.'!A164="","",'1043Bf Données de base trav.'!A164)</f>
        <v/>
      </c>
      <c r="B168" s="122" t="str">
        <f>IF('1043Bf Données de base trav.'!B164="","",'1043Bf Données de base trav.'!B164)</f>
        <v/>
      </c>
      <c r="C168" s="118" t="str">
        <f>IF('1043Bf Données de base trav.'!C164="","",'1043Bf Données de base trav.'!C164)</f>
        <v/>
      </c>
      <c r="D168" s="304" t="str">
        <f>IF(ISERROR('1043Bf Données de base trav.'!AJ164),"",'1043Bf Données de base trav.'!AJ164)</f>
        <v/>
      </c>
      <c r="E168" s="305" t="str">
        <f>IF('1043Bf Données de base trav.'!N164="","",'1043Bf Données de base trav.'!N164)</f>
        <v/>
      </c>
      <c r="F168" s="306" t="str">
        <f>IF('1043Bf Données de base trav.'!O164="","",'1043Bf Données de base trav.'!O164)</f>
        <v/>
      </c>
      <c r="G168" s="307" t="str">
        <f>IF('1043Bf Données de base trav.'!P164="","",'1043Bf Données de base trav.'!P164)</f>
        <v/>
      </c>
      <c r="H168" s="308" t="str">
        <f>IF('1043Bf Données de base trav.'!Q164="","",'1043Bf Données de base trav.'!Q164)</f>
        <v/>
      </c>
      <c r="I168" s="309" t="str">
        <f>IF('1043Bf Données de base trav.'!R164="","",'1043Bf Données de base trav.'!R164)</f>
        <v/>
      </c>
      <c r="J168" s="310" t="str">
        <f t="shared" si="63"/>
        <v/>
      </c>
      <c r="K168" s="311" t="str">
        <f>IF('1043Bf Données de base trav.'!S164="","",'1043Bf Données de base trav.'!S164)</f>
        <v/>
      </c>
      <c r="L168" s="312" t="str">
        <f t="shared" si="64"/>
        <v/>
      </c>
      <c r="M168" s="313" t="str">
        <f t="shared" si="65"/>
        <v/>
      </c>
      <c r="N168" s="314" t="str">
        <f t="shared" si="66"/>
        <v/>
      </c>
      <c r="O168" s="315" t="str">
        <f t="shared" si="67"/>
        <v/>
      </c>
      <c r="P168" s="316" t="str">
        <f t="shared" si="68"/>
        <v/>
      </c>
      <c r="Q168" s="312" t="str">
        <f t="shared" si="69"/>
        <v/>
      </c>
      <c r="R168" s="306" t="str">
        <f>IF(Q168="","",MAX((M168-AH168)*'1043Af Demande'!$B$31,0))</f>
        <v/>
      </c>
      <c r="S168" s="317" t="str">
        <f t="shared" si="70"/>
        <v/>
      </c>
      <c r="T168" s="107"/>
      <c r="U168" s="108" t="str">
        <f t="shared" si="71"/>
        <v/>
      </c>
      <c r="V168" s="109" t="str">
        <f>'1043Bf Données de base trav.'!M164</f>
        <v/>
      </c>
      <c r="W168" s="110" t="str">
        <f>IF(A168="","",'1043Bf Données de base trav.'!Q164-'1043Bf Données de base trav.'!R164)</f>
        <v/>
      </c>
      <c r="X168" s="110" t="str">
        <f>IF(OR($C168="",E168="",F168="",G168="",K168="",'1043Cf CA saisonniers'!$D$25&lt;&gt;"Droit accordé"),"",E168-(F168+G168+W168+K168))</f>
        <v/>
      </c>
      <c r="Y168" s="111" t="str">
        <f t="shared" si="72"/>
        <v/>
      </c>
      <c r="Z168" s="111" t="str">
        <f t="shared" si="73"/>
        <v/>
      </c>
      <c r="AA168" s="111" t="str">
        <f t="shared" si="74"/>
        <v/>
      </c>
      <c r="AB168" s="112" t="str">
        <f t="shared" si="75"/>
        <v/>
      </c>
      <c r="AC168" s="112" t="str">
        <f t="shared" si="76"/>
        <v/>
      </c>
      <c r="AD168" s="112" t="str">
        <f t="shared" si="77"/>
        <v/>
      </c>
      <c r="AE168" s="112" t="str">
        <f t="shared" si="78"/>
        <v/>
      </c>
      <c r="AF168" s="112" t="str">
        <f t="shared" si="79"/>
        <v/>
      </c>
      <c r="AG168" s="112" t="str">
        <f>IF(OR($C168="",L168="",M168=""),"",MAX(N168+'1043Bf Données de base trav.'!T164-M168,0))</f>
        <v/>
      </c>
      <c r="AH168" s="112">
        <f>'1043Bf Données de base trav.'!T164</f>
        <v>0</v>
      </c>
      <c r="AI168" s="112" t="str">
        <f t="shared" si="80"/>
        <v/>
      </c>
      <c r="AJ168" s="113">
        <f t="shared" si="81"/>
        <v>0</v>
      </c>
      <c r="AK168" s="114">
        <f t="shared" si="85"/>
        <v>0</v>
      </c>
      <c r="AL168" s="112">
        <f t="shared" si="82"/>
        <v>0</v>
      </c>
      <c r="AM168" s="112">
        <f>IF(E168="",0,'1043Bf Données de base trav.'!P164)</f>
        <v>0</v>
      </c>
      <c r="AN168" s="115">
        <f>IF('1043Bf Données de base trav.'!Y164&gt;0,AD168,0)</f>
        <v>0</v>
      </c>
      <c r="AO168" s="116">
        <f>IF('1043Bf Données de base trav.'!Y164&gt;0,'1043Bf Données de base trav.'!T164,0)</f>
        <v>0</v>
      </c>
      <c r="AP168" s="112" t="str">
        <f t="shared" si="83"/>
        <v/>
      </c>
      <c r="AQ168" s="112">
        <f>'1043Bf Données de base trav.'!P164</f>
        <v>0</v>
      </c>
      <c r="AR168" s="112">
        <f t="shared" si="84"/>
        <v>0</v>
      </c>
    </row>
    <row r="169" spans="1:44" s="39" customFormat="1" ht="16.95" customHeight="1">
      <c r="A169" s="121" t="str">
        <f>IF('1043Bf Données de base trav.'!A165="","",'1043Bf Données de base trav.'!A165)</f>
        <v/>
      </c>
      <c r="B169" s="122" t="str">
        <f>IF('1043Bf Données de base trav.'!B165="","",'1043Bf Données de base trav.'!B165)</f>
        <v/>
      </c>
      <c r="C169" s="118" t="str">
        <f>IF('1043Bf Données de base trav.'!C165="","",'1043Bf Données de base trav.'!C165)</f>
        <v/>
      </c>
      <c r="D169" s="304" t="str">
        <f>IF(ISERROR('1043Bf Données de base trav.'!AJ165),"",'1043Bf Données de base trav.'!AJ165)</f>
        <v/>
      </c>
      <c r="E169" s="305" t="str">
        <f>IF('1043Bf Données de base trav.'!N165="","",'1043Bf Données de base trav.'!N165)</f>
        <v/>
      </c>
      <c r="F169" s="306" t="str">
        <f>IF('1043Bf Données de base trav.'!O165="","",'1043Bf Données de base trav.'!O165)</f>
        <v/>
      </c>
      <c r="G169" s="307" t="str">
        <f>IF('1043Bf Données de base trav.'!P165="","",'1043Bf Données de base trav.'!P165)</f>
        <v/>
      </c>
      <c r="H169" s="308" t="str">
        <f>IF('1043Bf Données de base trav.'!Q165="","",'1043Bf Données de base trav.'!Q165)</f>
        <v/>
      </c>
      <c r="I169" s="309" t="str">
        <f>IF('1043Bf Données de base trav.'!R165="","",'1043Bf Données de base trav.'!R165)</f>
        <v/>
      </c>
      <c r="J169" s="310" t="str">
        <f t="shared" si="63"/>
        <v/>
      </c>
      <c r="K169" s="311" t="str">
        <f>IF('1043Bf Données de base trav.'!S165="","",'1043Bf Données de base trav.'!S165)</f>
        <v/>
      </c>
      <c r="L169" s="312" t="str">
        <f t="shared" si="64"/>
        <v/>
      </c>
      <c r="M169" s="313" t="str">
        <f t="shared" si="65"/>
        <v/>
      </c>
      <c r="N169" s="314" t="str">
        <f t="shared" si="66"/>
        <v/>
      </c>
      <c r="O169" s="315" t="str">
        <f t="shared" si="67"/>
        <v/>
      </c>
      <c r="P169" s="316" t="str">
        <f t="shared" si="68"/>
        <v/>
      </c>
      <c r="Q169" s="312" t="str">
        <f t="shared" si="69"/>
        <v/>
      </c>
      <c r="R169" s="306" t="str">
        <f>IF(Q169="","",MAX((M169-AH169)*'1043Af Demande'!$B$31,0))</f>
        <v/>
      </c>
      <c r="S169" s="317" t="str">
        <f t="shared" si="70"/>
        <v/>
      </c>
      <c r="T169" s="107"/>
      <c r="U169" s="108" t="str">
        <f t="shared" si="71"/>
        <v/>
      </c>
      <c r="V169" s="109" t="str">
        <f>'1043Bf Données de base trav.'!M165</f>
        <v/>
      </c>
      <c r="W169" s="110" t="str">
        <f>IF(A169="","",'1043Bf Données de base trav.'!Q165-'1043Bf Données de base trav.'!R165)</f>
        <v/>
      </c>
      <c r="X169" s="110" t="str">
        <f>IF(OR($C169="",E169="",F169="",G169="",K169="",'1043Cf CA saisonniers'!$D$25&lt;&gt;"Droit accordé"),"",E169-(F169+G169+W169+K169))</f>
        <v/>
      </c>
      <c r="Y169" s="111" t="str">
        <f t="shared" si="72"/>
        <v/>
      </c>
      <c r="Z169" s="111" t="str">
        <f t="shared" si="73"/>
        <v/>
      </c>
      <c r="AA169" s="111" t="str">
        <f t="shared" si="74"/>
        <v/>
      </c>
      <c r="AB169" s="112" t="str">
        <f t="shared" si="75"/>
        <v/>
      </c>
      <c r="AC169" s="112" t="str">
        <f t="shared" si="76"/>
        <v/>
      </c>
      <c r="AD169" s="112" t="str">
        <f t="shared" si="77"/>
        <v/>
      </c>
      <c r="AE169" s="112" t="str">
        <f t="shared" si="78"/>
        <v/>
      </c>
      <c r="AF169" s="112" t="str">
        <f t="shared" si="79"/>
        <v/>
      </c>
      <c r="AG169" s="112" t="str">
        <f>IF(OR($C169="",L169="",M169=""),"",MAX(N169+'1043Bf Données de base trav.'!T165-M169,0))</f>
        <v/>
      </c>
      <c r="AH169" s="112">
        <f>'1043Bf Données de base trav.'!T165</f>
        <v>0</v>
      </c>
      <c r="AI169" s="112" t="str">
        <f t="shared" si="80"/>
        <v/>
      </c>
      <c r="AJ169" s="113">
        <f t="shared" si="81"/>
        <v>0</v>
      </c>
      <c r="AK169" s="114">
        <f t="shared" si="85"/>
        <v>0</v>
      </c>
      <c r="AL169" s="112">
        <f t="shared" si="82"/>
        <v>0</v>
      </c>
      <c r="AM169" s="112">
        <f>IF(E169="",0,'1043Bf Données de base trav.'!P165)</f>
        <v>0</v>
      </c>
      <c r="AN169" s="115">
        <f>IF('1043Bf Données de base trav.'!Y165&gt;0,AD169,0)</f>
        <v>0</v>
      </c>
      <c r="AO169" s="116">
        <f>IF('1043Bf Données de base trav.'!Y165&gt;0,'1043Bf Données de base trav.'!T165,0)</f>
        <v>0</v>
      </c>
      <c r="AP169" s="112" t="str">
        <f t="shared" si="83"/>
        <v/>
      </c>
      <c r="AQ169" s="112">
        <f>'1043Bf Données de base trav.'!P165</f>
        <v>0</v>
      </c>
      <c r="AR169" s="112">
        <f t="shared" si="84"/>
        <v>0</v>
      </c>
    </row>
    <row r="170" spans="1:44" s="39" customFormat="1" ht="16.95" customHeight="1">
      <c r="A170" s="121" t="str">
        <f>IF('1043Bf Données de base trav.'!A166="","",'1043Bf Données de base trav.'!A166)</f>
        <v/>
      </c>
      <c r="B170" s="122" t="str">
        <f>IF('1043Bf Données de base trav.'!B166="","",'1043Bf Données de base trav.'!B166)</f>
        <v/>
      </c>
      <c r="C170" s="118" t="str">
        <f>IF('1043Bf Données de base trav.'!C166="","",'1043Bf Données de base trav.'!C166)</f>
        <v/>
      </c>
      <c r="D170" s="304" t="str">
        <f>IF(ISERROR('1043Bf Données de base trav.'!AJ166),"",'1043Bf Données de base trav.'!AJ166)</f>
        <v/>
      </c>
      <c r="E170" s="305" t="str">
        <f>IF('1043Bf Données de base trav.'!N166="","",'1043Bf Données de base trav.'!N166)</f>
        <v/>
      </c>
      <c r="F170" s="306" t="str">
        <f>IF('1043Bf Données de base trav.'!O166="","",'1043Bf Données de base trav.'!O166)</f>
        <v/>
      </c>
      <c r="G170" s="307" t="str">
        <f>IF('1043Bf Données de base trav.'!P166="","",'1043Bf Données de base trav.'!P166)</f>
        <v/>
      </c>
      <c r="H170" s="308" t="str">
        <f>IF('1043Bf Données de base trav.'!Q166="","",'1043Bf Données de base trav.'!Q166)</f>
        <v/>
      </c>
      <c r="I170" s="309" t="str">
        <f>IF('1043Bf Données de base trav.'!R166="","",'1043Bf Données de base trav.'!R166)</f>
        <v/>
      </c>
      <c r="J170" s="310" t="str">
        <f t="shared" si="63"/>
        <v/>
      </c>
      <c r="K170" s="311" t="str">
        <f>IF('1043Bf Données de base trav.'!S166="","",'1043Bf Données de base trav.'!S166)</f>
        <v/>
      </c>
      <c r="L170" s="312" t="str">
        <f t="shared" si="64"/>
        <v/>
      </c>
      <c r="M170" s="313" t="str">
        <f t="shared" si="65"/>
        <v/>
      </c>
      <c r="N170" s="314" t="str">
        <f t="shared" si="66"/>
        <v/>
      </c>
      <c r="O170" s="315" t="str">
        <f t="shared" si="67"/>
        <v/>
      </c>
      <c r="P170" s="316" t="str">
        <f t="shared" si="68"/>
        <v/>
      </c>
      <c r="Q170" s="312" t="str">
        <f t="shared" si="69"/>
        <v/>
      </c>
      <c r="R170" s="306" t="str">
        <f>IF(Q170="","",MAX((M170-AH170)*'1043Af Demande'!$B$31,0))</f>
        <v/>
      </c>
      <c r="S170" s="317" t="str">
        <f t="shared" si="70"/>
        <v/>
      </c>
      <c r="T170" s="107"/>
      <c r="U170" s="108" t="str">
        <f t="shared" si="71"/>
        <v/>
      </c>
      <c r="V170" s="109" t="str">
        <f>'1043Bf Données de base trav.'!M166</f>
        <v/>
      </c>
      <c r="W170" s="110" t="str">
        <f>IF(A170="","",'1043Bf Données de base trav.'!Q166-'1043Bf Données de base trav.'!R166)</f>
        <v/>
      </c>
      <c r="X170" s="110" t="str">
        <f>IF(OR($C170="",E170="",F170="",G170="",K170="",'1043Cf CA saisonniers'!$D$25&lt;&gt;"Droit accordé"),"",E170-(F170+G170+W170+K170))</f>
        <v/>
      </c>
      <c r="Y170" s="111" t="str">
        <f t="shared" si="72"/>
        <v/>
      </c>
      <c r="Z170" s="111" t="str">
        <f t="shared" si="73"/>
        <v/>
      </c>
      <c r="AA170" s="111" t="str">
        <f t="shared" si="74"/>
        <v/>
      </c>
      <c r="AB170" s="112" t="str">
        <f t="shared" si="75"/>
        <v/>
      </c>
      <c r="AC170" s="112" t="str">
        <f t="shared" si="76"/>
        <v/>
      </c>
      <c r="AD170" s="112" t="str">
        <f t="shared" si="77"/>
        <v/>
      </c>
      <c r="AE170" s="112" t="str">
        <f t="shared" si="78"/>
        <v/>
      </c>
      <c r="AF170" s="112" t="str">
        <f t="shared" si="79"/>
        <v/>
      </c>
      <c r="AG170" s="112" t="str">
        <f>IF(OR($C170="",L170="",M170=""),"",MAX(N170+'1043Bf Données de base trav.'!T166-M170,0))</f>
        <v/>
      </c>
      <c r="AH170" s="112">
        <f>'1043Bf Données de base trav.'!T166</f>
        <v>0</v>
      </c>
      <c r="AI170" s="112" t="str">
        <f t="shared" si="80"/>
        <v/>
      </c>
      <c r="AJ170" s="113">
        <f t="shared" si="81"/>
        <v>0</v>
      </c>
      <c r="AK170" s="114">
        <f t="shared" si="85"/>
        <v>0</v>
      </c>
      <c r="AL170" s="112">
        <f t="shared" si="82"/>
        <v>0</v>
      </c>
      <c r="AM170" s="112">
        <f>IF(E170="",0,'1043Bf Données de base trav.'!P166)</f>
        <v>0</v>
      </c>
      <c r="AN170" s="115">
        <f>IF('1043Bf Données de base trav.'!Y166&gt;0,AD170,0)</f>
        <v>0</v>
      </c>
      <c r="AO170" s="116">
        <f>IF('1043Bf Données de base trav.'!Y166&gt;0,'1043Bf Données de base trav.'!T166,0)</f>
        <v>0</v>
      </c>
      <c r="AP170" s="112" t="str">
        <f t="shared" si="83"/>
        <v/>
      </c>
      <c r="AQ170" s="112">
        <f>'1043Bf Données de base trav.'!P166</f>
        <v>0</v>
      </c>
      <c r="AR170" s="112">
        <f t="shared" si="84"/>
        <v>0</v>
      </c>
    </row>
    <row r="171" spans="1:44" s="39" customFormat="1" ht="16.95" customHeight="1">
      <c r="A171" s="121" t="str">
        <f>IF('1043Bf Données de base trav.'!A167="","",'1043Bf Données de base trav.'!A167)</f>
        <v/>
      </c>
      <c r="B171" s="122" t="str">
        <f>IF('1043Bf Données de base trav.'!B167="","",'1043Bf Données de base trav.'!B167)</f>
        <v/>
      </c>
      <c r="C171" s="118" t="str">
        <f>IF('1043Bf Données de base trav.'!C167="","",'1043Bf Données de base trav.'!C167)</f>
        <v/>
      </c>
      <c r="D171" s="304" t="str">
        <f>IF(ISERROR('1043Bf Données de base trav.'!AJ167),"",'1043Bf Données de base trav.'!AJ167)</f>
        <v/>
      </c>
      <c r="E171" s="305" t="str">
        <f>IF('1043Bf Données de base trav.'!N167="","",'1043Bf Données de base trav.'!N167)</f>
        <v/>
      </c>
      <c r="F171" s="306" t="str">
        <f>IF('1043Bf Données de base trav.'!O167="","",'1043Bf Données de base trav.'!O167)</f>
        <v/>
      </c>
      <c r="G171" s="307" t="str">
        <f>IF('1043Bf Données de base trav.'!P167="","",'1043Bf Données de base trav.'!P167)</f>
        <v/>
      </c>
      <c r="H171" s="308" t="str">
        <f>IF('1043Bf Données de base trav.'!Q167="","",'1043Bf Données de base trav.'!Q167)</f>
        <v/>
      </c>
      <c r="I171" s="309" t="str">
        <f>IF('1043Bf Données de base trav.'!R167="","",'1043Bf Données de base trav.'!R167)</f>
        <v/>
      </c>
      <c r="J171" s="310" t="str">
        <f t="shared" si="63"/>
        <v/>
      </c>
      <c r="K171" s="311" t="str">
        <f>IF('1043Bf Données de base trav.'!S167="","",'1043Bf Données de base trav.'!S167)</f>
        <v/>
      </c>
      <c r="L171" s="312" t="str">
        <f t="shared" si="64"/>
        <v/>
      </c>
      <c r="M171" s="313" t="str">
        <f t="shared" si="65"/>
        <v/>
      </c>
      <c r="N171" s="314" t="str">
        <f t="shared" si="66"/>
        <v/>
      </c>
      <c r="O171" s="315" t="str">
        <f t="shared" si="67"/>
        <v/>
      </c>
      <c r="P171" s="316" t="str">
        <f t="shared" si="68"/>
        <v/>
      </c>
      <c r="Q171" s="312" t="str">
        <f t="shared" si="69"/>
        <v/>
      </c>
      <c r="R171" s="306" t="str">
        <f>IF(Q171="","",MAX((M171-AH171)*'1043Af Demande'!$B$31,0))</f>
        <v/>
      </c>
      <c r="S171" s="317" t="str">
        <f t="shared" si="70"/>
        <v/>
      </c>
      <c r="T171" s="107"/>
      <c r="U171" s="108" t="str">
        <f t="shared" si="71"/>
        <v/>
      </c>
      <c r="V171" s="109" t="str">
        <f>'1043Bf Données de base trav.'!M167</f>
        <v/>
      </c>
      <c r="W171" s="110" t="str">
        <f>IF(A171="","",'1043Bf Données de base trav.'!Q167-'1043Bf Données de base trav.'!R167)</f>
        <v/>
      </c>
      <c r="X171" s="110" t="str">
        <f>IF(OR($C171="",E171="",F171="",G171="",K171="",'1043Cf CA saisonniers'!$D$25&lt;&gt;"Droit accordé"),"",E171-(F171+G171+W171+K171))</f>
        <v/>
      </c>
      <c r="Y171" s="111" t="str">
        <f t="shared" si="72"/>
        <v/>
      </c>
      <c r="Z171" s="111" t="str">
        <f t="shared" si="73"/>
        <v/>
      </c>
      <c r="AA171" s="111" t="str">
        <f t="shared" si="74"/>
        <v/>
      </c>
      <c r="AB171" s="112" t="str">
        <f t="shared" si="75"/>
        <v/>
      </c>
      <c r="AC171" s="112" t="str">
        <f t="shared" si="76"/>
        <v/>
      </c>
      <c r="AD171" s="112" t="str">
        <f t="shared" si="77"/>
        <v/>
      </c>
      <c r="AE171" s="112" t="str">
        <f t="shared" si="78"/>
        <v/>
      </c>
      <c r="AF171" s="112" t="str">
        <f t="shared" si="79"/>
        <v/>
      </c>
      <c r="AG171" s="112" t="str">
        <f>IF(OR($C171="",L171="",M171=""),"",MAX(N171+'1043Bf Données de base trav.'!T167-M171,0))</f>
        <v/>
      </c>
      <c r="AH171" s="112">
        <f>'1043Bf Données de base trav.'!T167</f>
        <v>0</v>
      </c>
      <c r="AI171" s="112" t="str">
        <f t="shared" si="80"/>
        <v/>
      </c>
      <c r="AJ171" s="113">
        <f t="shared" si="81"/>
        <v>0</v>
      </c>
      <c r="AK171" s="114">
        <f t="shared" si="85"/>
        <v>0</v>
      </c>
      <c r="AL171" s="112">
        <f t="shared" si="82"/>
        <v>0</v>
      </c>
      <c r="AM171" s="112">
        <f>IF(E171="",0,'1043Bf Données de base trav.'!P167)</f>
        <v>0</v>
      </c>
      <c r="AN171" s="115">
        <f>IF('1043Bf Données de base trav.'!Y167&gt;0,AD171,0)</f>
        <v>0</v>
      </c>
      <c r="AO171" s="116">
        <f>IF('1043Bf Données de base trav.'!Y167&gt;0,'1043Bf Données de base trav.'!T167,0)</f>
        <v>0</v>
      </c>
      <c r="AP171" s="112" t="str">
        <f t="shared" si="83"/>
        <v/>
      </c>
      <c r="AQ171" s="112">
        <f>'1043Bf Données de base trav.'!P167</f>
        <v>0</v>
      </c>
      <c r="AR171" s="112">
        <f t="shared" si="84"/>
        <v>0</v>
      </c>
    </row>
    <row r="172" spans="1:44" s="39" customFormat="1" ht="16.95" customHeight="1">
      <c r="A172" s="121" t="str">
        <f>IF('1043Bf Données de base trav.'!A168="","",'1043Bf Données de base trav.'!A168)</f>
        <v/>
      </c>
      <c r="B172" s="122" t="str">
        <f>IF('1043Bf Données de base trav.'!B168="","",'1043Bf Données de base trav.'!B168)</f>
        <v/>
      </c>
      <c r="C172" s="118" t="str">
        <f>IF('1043Bf Données de base trav.'!C168="","",'1043Bf Données de base trav.'!C168)</f>
        <v/>
      </c>
      <c r="D172" s="304" t="str">
        <f>IF(ISERROR('1043Bf Données de base trav.'!AJ168),"",'1043Bf Données de base trav.'!AJ168)</f>
        <v/>
      </c>
      <c r="E172" s="305" t="str">
        <f>IF('1043Bf Données de base trav.'!N168="","",'1043Bf Données de base trav.'!N168)</f>
        <v/>
      </c>
      <c r="F172" s="306" t="str">
        <f>IF('1043Bf Données de base trav.'!O168="","",'1043Bf Données de base trav.'!O168)</f>
        <v/>
      </c>
      <c r="G172" s="307" t="str">
        <f>IF('1043Bf Données de base trav.'!P168="","",'1043Bf Données de base trav.'!P168)</f>
        <v/>
      </c>
      <c r="H172" s="308" t="str">
        <f>IF('1043Bf Données de base trav.'!Q168="","",'1043Bf Données de base trav.'!Q168)</f>
        <v/>
      </c>
      <c r="I172" s="309" t="str">
        <f>IF('1043Bf Données de base trav.'!R168="","",'1043Bf Données de base trav.'!R168)</f>
        <v/>
      </c>
      <c r="J172" s="310" t="str">
        <f t="shared" si="63"/>
        <v/>
      </c>
      <c r="K172" s="311" t="str">
        <f>IF('1043Bf Données de base trav.'!S168="","",'1043Bf Données de base trav.'!S168)</f>
        <v/>
      </c>
      <c r="L172" s="312" t="str">
        <f t="shared" si="64"/>
        <v/>
      </c>
      <c r="M172" s="313" t="str">
        <f t="shared" si="65"/>
        <v/>
      </c>
      <c r="N172" s="314" t="str">
        <f t="shared" si="66"/>
        <v/>
      </c>
      <c r="O172" s="315" t="str">
        <f t="shared" si="67"/>
        <v/>
      </c>
      <c r="P172" s="316" t="str">
        <f t="shared" si="68"/>
        <v/>
      </c>
      <c r="Q172" s="312" t="str">
        <f t="shared" si="69"/>
        <v/>
      </c>
      <c r="R172" s="306" t="str">
        <f>IF(Q172="","",MAX((M172-AH172)*'1043Af Demande'!$B$31,0))</f>
        <v/>
      </c>
      <c r="S172" s="317" t="str">
        <f t="shared" si="70"/>
        <v/>
      </c>
      <c r="T172" s="107"/>
      <c r="U172" s="108" t="str">
        <f t="shared" si="71"/>
        <v/>
      </c>
      <c r="V172" s="109" t="str">
        <f>'1043Bf Données de base trav.'!M168</f>
        <v/>
      </c>
      <c r="W172" s="110" t="str">
        <f>IF(A172="","",'1043Bf Données de base trav.'!Q168-'1043Bf Données de base trav.'!R168)</f>
        <v/>
      </c>
      <c r="X172" s="110" t="str">
        <f>IF(OR($C172="",E172="",F172="",G172="",K172="",'1043Cf CA saisonniers'!$D$25&lt;&gt;"Droit accordé"),"",E172-(F172+G172+W172+K172))</f>
        <v/>
      </c>
      <c r="Y172" s="111" t="str">
        <f t="shared" si="72"/>
        <v/>
      </c>
      <c r="Z172" s="111" t="str">
        <f t="shared" si="73"/>
        <v/>
      </c>
      <c r="AA172" s="111" t="str">
        <f t="shared" si="74"/>
        <v/>
      </c>
      <c r="AB172" s="112" t="str">
        <f t="shared" si="75"/>
        <v/>
      </c>
      <c r="AC172" s="112" t="str">
        <f t="shared" si="76"/>
        <v/>
      </c>
      <c r="AD172" s="112" t="str">
        <f t="shared" si="77"/>
        <v/>
      </c>
      <c r="AE172" s="112" t="str">
        <f t="shared" si="78"/>
        <v/>
      </c>
      <c r="AF172" s="112" t="str">
        <f t="shared" si="79"/>
        <v/>
      </c>
      <c r="AG172" s="112" t="str">
        <f>IF(OR($C172="",L172="",M172=""),"",MAX(N172+'1043Bf Données de base trav.'!T168-M172,0))</f>
        <v/>
      </c>
      <c r="AH172" s="112">
        <f>'1043Bf Données de base trav.'!T168</f>
        <v>0</v>
      </c>
      <c r="AI172" s="112" t="str">
        <f t="shared" si="80"/>
        <v/>
      </c>
      <c r="AJ172" s="113">
        <f t="shared" si="81"/>
        <v>0</v>
      </c>
      <c r="AK172" s="114">
        <f t="shared" si="85"/>
        <v>0</v>
      </c>
      <c r="AL172" s="112">
        <f t="shared" si="82"/>
        <v>0</v>
      </c>
      <c r="AM172" s="112">
        <f>IF(E172="",0,'1043Bf Données de base trav.'!P168)</f>
        <v>0</v>
      </c>
      <c r="AN172" s="115">
        <f>IF('1043Bf Données de base trav.'!Y168&gt;0,AD172,0)</f>
        <v>0</v>
      </c>
      <c r="AO172" s="116">
        <f>IF('1043Bf Données de base trav.'!Y168&gt;0,'1043Bf Données de base trav.'!T168,0)</f>
        <v>0</v>
      </c>
      <c r="AP172" s="112" t="str">
        <f t="shared" si="83"/>
        <v/>
      </c>
      <c r="AQ172" s="112">
        <f>'1043Bf Données de base trav.'!P168</f>
        <v>0</v>
      </c>
      <c r="AR172" s="112">
        <f t="shared" si="84"/>
        <v>0</v>
      </c>
    </row>
    <row r="173" spans="1:44" s="39" customFormat="1" ht="16.95" customHeight="1">
      <c r="A173" s="121" t="str">
        <f>IF('1043Bf Données de base trav.'!A169="","",'1043Bf Données de base trav.'!A169)</f>
        <v/>
      </c>
      <c r="B173" s="122" t="str">
        <f>IF('1043Bf Données de base trav.'!B169="","",'1043Bf Données de base trav.'!B169)</f>
        <v/>
      </c>
      <c r="C173" s="118" t="str">
        <f>IF('1043Bf Données de base trav.'!C169="","",'1043Bf Données de base trav.'!C169)</f>
        <v/>
      </c>
      <c r="D173" s="304" t="str">
        <f>IF(ISERROR('1043Bf Données de base trav.'!AJ169),"",'1043Bf Données de base trav.'!AJ169)</f>
        <v/>
      </c>
      <c r="E173" s="305" t="str">
        <f>IF('1043Bf Données de base trav.'!N169="","",'1043Bf Données de base trav.'!N169)</f>
        <v/>
      </c>
      <c r="F173" s="306" t="str">
        <f>IF('1043Bf Données de base trav.'!O169="","",'1043Bf Données de base trav.'!O169)</f>
        <v/>
      </c>
      <c r="G173" s="307" t="str">
        <f>IF('1043Bf Données de base trav.'!P169="","",'1043Bf Données de base trav.'!P169)</f>
        <v/>
      </c>
      <c r="H173" s="308" t="str">
        <f>IF('1043Bf Données de base trav.'!Q169="","",'1043Bf Données de base trav.'!Q169)</f>
        <v/>
      </c>
      <c r="I173" s="309" t="str">
        <f>IF('1043Bf Données de base trav.'!R169="","",'1043Bf Données de base trav.'!R169)</f>
        <v/>
      </c>
      <c r="J173" s="310" t="str">
        <f t="shared" si="63"/>
        <v/>
      </c>
      <c r="K173" s="311" t="str">
        <f>IF('1043Bf Données de base trav.'!S169="","",'1043Bf Données de base trav.'!S169)</f>
        <v/>
      </c>
      <c r="L173" s="312" t="str">
        <f t="shared" si="64"/>
        <v/>
      </c>
      <c r="M173" s="313" t="str">
        <f t="shared" si="65"/>
        <v/>
      </c>
      <c r="N173" s="314" t="str">
        <f t="shared" si="66"/>
        <v/>
      </c>
      <c r="O173" s="315" t="str">
        <f t="shared" si="67"/>
        <v/>
      </c>
      <c r="P173" s="316" t="str">
        <f t="shared" si="68"/>
        <v/>
      </c>
      <c r="Q173" s="312" t="str">
        <f t="shared" si="69"/>
        <v/>
      </c>
      <c r="R173" s="306" t="str">
        <f>IF(Q173="","",MAX((M173-AH173)*'1043Af Demande'!$B$31,0))</f>
        <v/>
      </c>
      <c r="S173" s="317" t="str">
        <f t="shared" si="70"/>
        <v/>
      </c>
      <c r="T173" s="107"/>
      <c r="U173" s="108" t="str">
        <f t="shared" si="71"/>
        <v/>
      </c>
      <c r="V173" s="109" t="str">
        <f>'1043Bf Données de base trav.'!M169</f>
        <v/>
      </c>
      <c r="W173" s="110" t="str">
        <f>IF(A173="","",'1043Bf Données de base trav.'!Q169-'1043Bf Données de base trav.'!R169)</f>
        <v/>
      </c>
      <c r="X173" s="110" t="str">
        <f>IF(OR($C173="",E173="",F173="",G173="",K173="",'1043Cf CA saisonniers'!$D$25&lt;&gt;"Droit accordé"),"",E173-(F173+G173+W173+K173))</f>
        <v/>
      </c>
      <c r="Y173" s="111" t="str">
        <f t="shared" si="72"/>
        <v/>
      </c>
      <c r="Z173" s="111" t="str">
        <f t="shared" si="73"/>
        <v/>
      </c>
      <c r="AA173" s="111" t="str">
        <f t="shared" si="74"/>
        <v/>
      </c>
      <c r="AB173" s="112" t="str">
        <f t="shared" si="75"/>
        <v/>
      </c>
      <c r="AC173" s="112" t="str">
        <f t="shared" si="76"/>
        <v/>
      </c>
      <c r="AD173" s="112" t="str">
        <f t="shared" si="77"/>
        <v/>
      </c>
      <c r="AE173" s="112" t="str">
        <f t="shared" si="78"/>
        <v/>
      </c>
      <c r="AF173" s="112" t="str">
        <f t="shared" si="79"/>
        <v/>
      </c>
      <c r="AG173" s="112" t="str">
        <f>IF(OR($C173="",L173="",M173=""),"",MAX(N173+'1043Bf Données de base trav.'!T169-M173,0))</f>
        <v/>
      </c>
      <c r="AH173" s="112">
        <f>'1043Bf Données de base trav.'!T169</f>
        <v>0</v>
      </c>
      <c r="AI173" s="112" t="str">
        <f t="shared" si="80"/>
        <v/>
      </c>
      <c r="AJ173" s="113">
        <f t="shared" si="81"/>
        <v>0</v>
      </c>
      <c r="AK173" s="114">
        <f t="shared" si="85"/>
        <v>0</v>
      </c>
      <c r="AL173" s="112">
        <f t="shared" si="82"/>
        <v>0</v>
      </c>
      <c r="AM173" s="112">
        <f>IF(E173="",0,'1043Bf Données de base trav.'!P169)</f>
        <v>0</v>
      </c>
      <c r="AN173" s="115">
        <f>IF('1043Bf Données de base trav.'!Y169&gt;0,AD173,0)</f>
        <v>0</v>
      </c>
      <c r="AO173" s="116">
        <f>IF('1043Bf Données de base trav.'!Y169&gt;0,'1043Bf Données de base trav.'!T169,0)</f>
        <v>0</v>
      </c>
      <c r="AP173" s="112" t="str">
        <f t="shared" si="83"/>
        <v/>
      </c>
      <c r="AQ173" s="112">
        <f>'1043Bf Données de base trav.'!P169</f>
        <v>0</v>
      </c>
      <c r="AR173" s="112">
        <f t="shared" si="84"/>
        <v>0</v>
      </c>
    </row>
    <row r="174" spans="1:44" s="39" customFormat="1" ht="16.95" customHeight="1">
      <c r="A174" s="121" t="str">
        <f>IF('1043Bf Données de base trav.'!A170="","",'1043Bf Données de base trav.'!A170)</f>
        <v/>
      </c>
      <c r="B174" s="122" t="str">
        <f>IF('1043Bf Données de base trav.'!B170="","",'1043Bf Données de base trav.'!B170)</f>
        <v/>
      </c>
      <c r="C174" s="118" t="str">
        <f>IF('1043Bf Données de base trav.'!C170="","",'1043Bf Données de base trav.'!C170)</f>
        <v/>
      </c>
      <c r="D174" s="304" t="str">
        <f>IF(ISERROR('1043Bf Données de base trav.'!AJ170),"",'1043Bf Données de base trav.'!AJ170)</f>
        <v/>
      </c>
      <c r="E174" s="305" t="str">
        <f>IF('1043Bf Données de base trav.'!N170="","",'1043Bf Données de base trav.'!N170)</f>
        <v/>
      </c>
      <c r="F174" s="306" t="str">
        <f>IF('1043Bf Données de base trav.'!O170="","",'1043Bf Données de base trav.'!O170)</f>
        <v/>
      </c>
      <c r="G174" s="307" t="str">
        <f>IF('1043Bf Données de base trav.'!P170="","",'1043Bf Données de base trav.'!P170)</f>
        <v/>
      </c>
      <c r="H174" s="308" t="str">
        <f>IF('1043Bf Données de base trav.'!Q170="","",'1043Bf Données de base trav.'!Q170)</f>
        <v/>
      </c>
      <c r="I174" s="309" t="str">
        <f>IF('1043Bf Données de base trav.'!R170="","",'1043Bf Données de base trav.'!R170)</f>
        <v/>
      </c>
      <c r="J174" s="310" t="str">
        <f t="shared" si="63"/>
        <v/>
      </c>
      <c r="K174" s="311" t="str">
        <f>IF('1043Bf Données de base trav.'!S170="","",'1043Bf Données de base trav.'!S170)</f>
        <v/>
      </c>
      <c r="L174" s="312" t="str">
        <f t="shared" si="64"/>
        <v/>
      </c>
      <c r="M174" s="313" t="str">
        <f t="shared" si="65"/>
        <v/>
      </c>
      <c r="N174" s="314" t="str">
        <f t="shared" si="66"/>
        <v/>
      </c>
      <c r="O174" s="315" t="str">
        <f t="shared" si="67"/>
        <v/>
      </c>
      <c r="P174" s="316" t="str">
        <f t="shared" si="68"/>
        <v/>
      </c>
      <c r="Q174" s="312" t="str">
        <f t="shared" si="69"/>
        <v/>
      </c>
      <c r="R174" s="306" t="str">
        <f>IF(Q174="","",MAX((M174-AH174)*'1043Af Demande'!$B$31,0))</f>
        <v/>
      </c>
      <c r="S174" s="317" t="str">
        <f t="shared" si="70"/>
        <v/>
      </c>
      <c r="T174" s="107"/>
      <c r="U174" s="108" t="str">
        <f t="shared" si="71"/>
        <v/>
      </c>
      <c r="V174" s="109" t="str">
        <f>'1043Bf Données de base trav.'!M170</f>
        <v/>
      </c>
      <c r="W174" s="110" t="str">
        <f>IF(A174="","",'1043Bf Données de base trav.'!Q170-'1043Bf Données de base trav.'!R170)</f>
        <v/>
      </c>
      <c r="X174" s="110" t="str">
        <f>IF(OR($C174="",E174="",F174="",G174="",K174="",'1043Cf CA saisonniers'!$D$25&lt;&gt;"Droit accordé"),"",E174-(F174+G174+W174+K174))</f>
        <v/>
      </c>
      <c r="Y174" s="111" t="str">
        <f t="shared" si="72"/>
        <v/>
      </c>
      <c r="Z174" s="111" t="str">
        <f t="shared" si="73"/>
        <v/>
      </c>
      <c r="AA174" s="111" t="str">
        <f t="shared" si="74"/>
        <v/>
      </c>
      <c r="AB174" s="112" t="str">
        <f t="shared" si="75"/>
        <v/>
      </c>
      <c r="AC174" s="112" t="str">
        <f t="shared" si="76"/>
        <v/>
      </c>
      <c r="AD174" s="112" t="str">
        <f t="shared" si="77"/>
        <v/>
      </c>
      <c r="AE174" s="112" t="str">
        <f t="shared" si="78"/>
        <v/>
      </c>
      <c r="AF174" s="112" t="str">
        <f t="shared" si="79"/>
        <v/>
      </c>
      <c r="AG174" s="112" t="str">
        <f>IF(OR($C174="",L174="",M174=""),"",MAX(N174+'1043Bf Données de base trav.'!T170-M174,0))</f>
        <v/>
      </c>
      <c r="AH174" s="112">
        <f>'1043Bf Données de base trav.'!T170</f>
        <v>0</v>
      </c>
      <c r="AI174" s="112" t="str">
        <f t="shared" si="80"/>
        <v/>
      </c>
      <c r="AJ174" s="113">
        <f t="shared" si="81"/>
        <v>0</v>
      </c>
      <c r="AK174" s="114">
        <f t="shared" si="85"/>
        <v>0</v>
      </c>
      <c r="AL174" s="112">
        <f t="shared" si="82"/>
        <v>0</v>
      </c>
      <c r="AM174" s="112">
        <f>IF(E174="",0,'1043Bf Données de base trav.'!P170)</f>
        <v>0</v>
      </c>
      <c r="AN174" s="115">
        <f>IF('1043Bf Données de base trav.'!Y170&gt;0,AD174,0)</f>
        <v>0</v>
      </c>
      <c r="AO174" s="116">
        <f>IF('1043Bf Données de base trav.'!Y170&gt;0,'1043Bf Données de base trav.'!T170,0)</f>
        <v>0</v>
      </c>
      <c r="AP174" s="112" t="str">
        <f t="shared" si="83"/>
        <v/>
      </c>
      <c r="AQ174" s="112">
        <f>'1043Bf Données de base trav.'!P170</f>
        <v>0</v>
      </c>
      <c r="AR174" s="112">
        <f t="shared" si="84"/>
        <v>0</v>
      </c>
    </row>
    <row r="175" spans="1:44" s="39" customFormat="1" ht="16.95" customHeight="1">
      <c r="A175" s="121" t="str">
        <f>IF('1043Bf Données de base trav.'!A171="","",'1043Bf Données de base trav.'!A171)</f>
        <v/>
      </c>
      <c r="B175" s="122" t="str">
        <f>IF('1043Bf Données de base trav.'!B171="","",'1043Bf Données de base trav.'!B171)</f>
        <v/>
      </c>
      <c r="C175" s="118" t="str">
        <f>IF('1043Bf Données de base trav.'!C171="","",'1043Bf Données de base trav.'!C171)</f>
        <v/>
      </c>
      <c r="D175" s="304" t="str">
        <f>IF(ISERROR('1043Bf Données de base trav.'!AJ171),"",'1043Bf Données de base trav.'!AJ171)</f>
        <v/>
      </c>
      <c r="E175" s="305" t="str">
        <f>IF('1043Bf Données de base trav.'!N171="","",'1043Bf Données de base trav.'!N171)</f>
        <v/>
      </c>
      <c r="F175" s="306" t="str">
        <f>IF('1043Bf Données de base trav.'!O171="","",'1043Bf Données de base trav.'!O171)</f>
        <v/>
      </c>
      <c r="G175" s="307" t="str">
        <f>IF('1043Bf Données de base trav.'!P171="","",'1043Bf Données de base trav.'!P171)</f>
        <v/>
      </c>
      <c r="H175" s="308" t="str">
        <f>IF('1043Bf Données de base trav.'!Q171="","",'1043Bf Données de base trav.'!Q171)</f>
        <v/>
      </c>
      <c r="I175" s="309" t="str">
        <f>IF('1043Bf Données de base trav.'!R171="","",'1043Bf Données de base trav.'!R171)</f>
        <v/>
      </c>
      <c r="J175" s="310" t="str">
        <f t="shared" si="63"/>
        <v/>
      </c>
      <c r="K175" s="311" t="str">
        <f>IF('1043Bf Données de base trav.'!S171="","",'1043Bf Données de base trav.'!S171)</f>
        <v/>
      </c>
      <c r="L175" s="312" t="str">
        <f t="shared" si="64"/>
        <v/>
      </c>
      <c r="M175" s="313" t="str">
        <f t="shared" si="65"/>
        <v/>
      </c>
      <c r="N175" s="314" t="str">
        <f t="shared" si="66"/>
        <v/>
      </c>
      <c r="O175" s="315" t="str">
        <f t="shared" si="67"/>
        <v/>
      </c>
      <c r="P175" s="316" t="str">
        <f t="shared" si="68"/>
        <v/>
      </c>
      <c r="Q175" s="312" t="str">
        <f t="shared" si="69"/>
        <v/>
      </c>
      <c r="R175" s="306" t="str">
        <f>IF(Q175="","",MAX((M175-AH175)*'1043Af Demande'!$B$31,0))</f>
        <v/>
      </c>
      <c r="S175" s="317" t="str">
        <f t="shared" si="70"/>
        <v/>
      </c>
      <c r="T175" s="107"/>
      <c r="U175" s="108" t="str">
        <f t="shared" si="71"/>
        <v/>
      </c>
      <c r="V175" s="109" t="str">
        <f>'1043Bf Données de base trav.'!M171</f>
        <v/>
      </c>
      <c r="W175" s="110" t="str">
        <f>IF(A175="","",'1043Bf Données de base trav.'!Q171-'1043Bf Données de base trav.'!R171)</f>
        <v/>
      </c>
      <c r="X175" s="110" t="str">
        <f>IF(OR($C175="",E175="",F175="",G175="",K175="",'1043Cf CA saisonniers'!$D$25&lt;&gt;"Droit accordé"),"",E175-(F175+G175+W175+K175))</f>
        <v/>
      </c>
      <c r="Y175" s="111" t="str">
        <f t="shared" si="72"/>
        <v/>
      </c>
      <c r="Z175" s="111" t="str">
        <f t="shared" si="73"/>
        <v/>
      </c>
      <c r="AA175" s="111" t="str">
        <f t="shared" si="74"/>
        <v/>
      </c>
      <c r="AB175" s="112" t="str">
        <f t="shared" si="75"/>
        <v/>
      </c>
      <c r="AC175" s="112" t="str">
        <f t="shared" si="76"/>
        <v/>
      </c>
      <c r="AD175" s="112" t="str">
        <f t="shared" si="77"/>
        <v/>
      </c>
      <c r="AE175" s="112" t="str">
        <f t="shared" si="78"/>
        <v/>
      </c>
      <c r="AF175" s="112" t="str">
        <f t="shared" si="79"/>
        <v/>
      </c>
      <c r="AG175" s="112" t="str">
        <f>IF(OR($C175="",L175="",M175=""),"",MAX(N175+'1043Bf Données de base trav.'!T171-M175,0))</f>
        <v/>
      </c>
      <c r="AH175" s="112">
        <f>'1043Bf Données de base trav.'!T171</f>
        <v>0</v>
      </c>
      <c r="AI175" s="112" t="str">
        <f t="shared" si="80"/>
        <v/>
      </c>
      <c r="AJ175" s="113">
        <f t="shared" si="81"/>
        <v>0</v>
      </c>
      <c r="AK175" s="114">
        <f t="shared" si="85"/>
        <v>0</v>
      </c>
      <c r="AL175" s="112">
        <f t="shared" si="82"/>
        <v>0</v>
      </c>
      <c r="AM175" s="112">
        <f>IF(E175="",0,'1043Bf Données de base trav.'!P171)</f>
        <v>0</v>
      </c>
      <c r="AN175" s="115">
        <f>IF('1043Bf Données de base trav.'!Y171&gt;0,AD175,0)</f>
        <v>0</v>
      </c>
      <c r="AO175" s="116">
        <f>IF('1043Bf Données de base trav.'!Y171&gt;0,'1043Bf Données de base trav.'!T171,0)</f>
        <v>0</v>
      </c>
      <c r="AP175" s="112" t="str">
        <f t="shared" si="83"/>
        <v/>
      </c>
      <c r="AQ175" s="112">
        <f>'1043Bf Données de base trav.'!P171</f>
        <v>0</v>
      </c>
      <c r="AR175" s="112">
        <f t="shared" si="84"/>
        <v>0</v>
      </c>
    </row>
    <row r="176" spans="1:44" s="39" customFormat="1" ht="16.95" customHeight="1">
      <c r="A176" s="121" t="str">
        <f>IF('1043Bf Données de base trav.'!A172="","",'1043Bf Données de base trav.'!A172)</f>
        <v/>
      </c>
      <c r="B176" s="122" t="str">
        <f>IF('1043Bf Données de base trav.'!B172="","",'1043Bf Données de base trav.'!B172)</f>
        <v/>
      </c>
      <c r="C176" s="118" t="str">
        <f>IF('1043Bf Données de base trav.'!C172="","",'1043Bf Données de base trav.'!C172)</f>
        <v/>
      </c>
      <c r="D176" s="304" t="str">
        <f>IF(ISERROR('1043Bf Données de base trav.'!AJ172),"",'1043Bf Données de base trav.'!AJ172)</f>
        <v/>
      </c>
      <c r="E176" s="305" t="str">
        <f>IF('1043Bf Données de base trav.'!N172="","",'1043Bf Données de base trav.'!N172)</f>
        <v/>
      </c>
      <c r="F176" s="306" t="str">
        <f>IF('1043Bf Données de base trav.'!O172="","",'1043Bf Données de base trav.'!O172)</f>
        <v/>
      </c>
      <c r="G176" s="307" t="str">
        <f>IF('1043Bf Données de base trav.'!P172="","",'1043Bf Données de base trav.'!P172)</f>
        <v/>
      </c>
      <c r="H176" s="308" t="str">
        <f>IF('1043Bf Données de base trav.'!Q172="","",'1043Bf Données de base trav.'!Q172)</f>
        <v/>
      </c>
      <c r="I176" s="309" t="str">
        <f>IF('1043Bf Données de base trav.'!R172="","",'1043Bf Données de base trav.'!R172)</f>
        <v/>
      </c>
      <c r="J176" s="310" t="str">
        <f t="shared" ref="J176:J211" si="86">W176</f>
        <v/>
      </c>
      <c r="K176" s="311" t="str">
        <f>IF('1043Bf Données de base trav.'!S172="","",'1043Bf Données de base trav.'!S172)</f>
        <v/>
      </c>
      <c r="L176" s="312" t="str">
        <f t="shared" ref="L176:L211" si="87">X176</f>
        <v/>
      </c>
      <c r="M176" s="313" t="str">
        <f t="shared" ref="M176:M211" si="88">AD176</f>
        <v/>
      </c>
      <c r="N176" s="314" t="str">
        <f t="shared" ref="N176:N211" si="89">AE176</f>
        <v/>
      </c>
      <c r="O176" s="315" t="str">
        <f t="shared" ref="O176:O211" si="90">AG176</f>
        <v/>
      </c>
      <c r="P176" s="316" t="str">
        <f t="shared" ref="P176:P211" si="91">AF176</f>
        <v/>
      </c>
      <c r="Q176" s="312" t="str">
        <f t="shared" ref="Q176:Q211" si="92">AI176</f>
        <v/>
      </c>
      <c r="R176" s="306" t="str">
        <f>IF(Q176="","",MAX((M176-AH176)*'1043Af Demande'!$B$31,0))</f>
        <v/>
      </c>
      <c r="S176" s="317" t="str">
        <f t="shared" ref="S176:S211" si="93">IF(Q176="","",Q176+R176)</f>
        <v/>
      </c>
      <c r="T176" s="107"/>
      <c r="U176" s="108" t="str">
        <f t="shared" ref="U176:U211" si="94">IF($A176="","",D176)</f>
        <v/>
      </c>
      <c r="V176" s="109" t="str">
        <f>'1043Bf Données de base trav.'!M172</f>
        <v/>
      </c>
      <c r="W176" s="110" t="str">
        <f>IF(A176="","",'1043Bf Données de base trav.'!Q172-'1043Bf Données de base trav.'!R172)</f>
        <v/>
      </c>
      <c r="X176" s="110" t="str">
        <f>IF(OR($C176="",E176="",F176="",G176="",K176="",'1043Cf CA saisonniers'!$D$25&lt;&gt;"Droit accordé"),"",E176-(F176+G176+W176+K176))</f>
        <v/>
      </c>
      <c r="Y176" s="111" t="str">
        <f t="shared" ref="Y176:Y211" si="95">IF(X176="","",MAX(X176,0))</f>
        <v/>
      </c>
      <c r="Z176" s="111" t="str">
        <f t="shared" ref="Z176:Z211" si="96">IF(L176="","",Z$8)</f>
        <v/>
      </c>
      <c r="AA176" s="111" t="str">
        <f t="shared" ref="AA176:AA211" si="97">IF(L176="","",L176*AA$8)</f>
        <v/>
      </c>
      <c r="AB176" s="112" t="str">
        <f t="shared" ref="AB176:AB211" si="98">IF(Z176="","",AB$8)</f>
        <v/>
      </c>
      <c r="AC176" s="112" t="str">
        <f t="shared" ref="AC176:AC211" si="99">L176</f>
        <v/>
      </c>
      <c r="AD176" s="112" t="str">
        <f t="shared" ref="AD176:AD211" si="100">IF(OR($C176="",L176="",D176=""),"",MAX(ROUND(L176*D176*2,1)/2,0))</f>
        <v/>
      </c>
      <c r="AE176" s="112" t="str">
        <f t="shared" ref="AE176:AE211" si="101">IF(OR($C176="",M176=""),"",ROUND(M176*8/5,1)/2)</f>
        <v/>
      </c>
      <c r="AF176" s="112" t="str">
        <f t="shared" ref="AF176:AF211" si="102">IF(OR($A176="",D176="",M176=""),"",V176/5*AI$4*D176*0.8)</f>
        <v/>
      </c>
      <c r="AG176" s="112" t="str">
        <f>IF(OR($C176="",L176="",M176=""),"",MAX(N176+'1043Bf Données de base trav.'!T172-M176,0))</f>
        <v/>
      </c>
      <c r="AH176" s="112">
        <f>'1043Bf Données de base trav.'!T172</f>
        <v>0</v>
      </c>
      <c r="AI176" s="112" t="str">
        <f t="shared" ref="AI176:AI211" si="103">IF(OR($A176="",M176=""),"",MAX(N176-P176-AG176,0))</f>
        <v/>
      </c>
      <c r="AJ176" s="113">
        <f t="shared" ref="AJ176:AJ211" si="104">IF(E176="",0,1)</f>
        <v>0</v>
      </c>
      <c r="AK176" s="114">
        <f t="shared" si="85"/>
        <v>0</v>
      </c>
      <c r="AL176" s="112">
        <f t="shared" ref="AL176:AL211" si="105">IF(E176="",0,E176)</f>
        <v>0</v>
      </c>
      <c r="AM176" s="112">
        <f>IF(E176="",0,'1043Bf Données de base trav.'!P172)</f>
        <v>0</v>
      </c>
      <c r="AN176" s="115">
        <f>IF('1043Bf Données de base trav.'!Y172&gt;0,AD176,0)</f>
        <v>0</v>
      </c>
      <c r="AO176" s="116">
        <f>IF('1043Bf Données de base trav.'!Y172&gt;0,'1043Bf Données de base trav.'!T172,0)</f>
        <v>0</v>
      </c>
      <c r="AP176" s="112" t="str">
        <f t="shared" ref="AP176:AP211" si="106">E176</f>
        <v/>
      </c>
      <c r="AQ176" s="112">
        <f>'1043Bf Données de base trav.'!P172</f>
        <v>0</v>
      </c>
      <c r="AR176" s="112">
        <f t="shared" ref="AR176:AR211" si="107">IF(AN176="",0,MAX(AN176-AO176,0))</f>
        <v>0</v>
      </c>
    </row>
    <row r="177" spans="1:44" s="39" customFormat="1" ht="16.95" customHeight="1">
      <c r="A177" s="121" t="str">
        <f>IF('1043Bf Données de base trav.'!A173="","",'1043Bf Données de base trav.'!A173)</f>
        <v/>
      </c>
      <c r="B177" s="122" t="str">
        <f>IF('1043Bf Données de base trav.'!B173="","",'1043Bf Données de base trav.'!B173)</f>
        <v/>
      </c>
      <c r="C177" s="118" t="str">
        <f>IF('1043Bf Données de base trav.'!C173="","",'1043Bf Données de base trav.'!C173)</f>
        <v/>
      </c>
      <c r="D177" s="304" t="str">
        <f>IF(ISERROR('1043Bf Données de base trav.'!AJ173),"",'1043Bf Données de base trav.'!AJ173)</f>
        <v/>
      </c>
      <c r="E177" s="305" t="str">
        <f>IF('1043Bf Données de base trav.'!N173="","",'1043Bf Données de base trav.'!N173)</f>
        <v/>
      </c>
      <c r="F177" s="306" t="str">
        <f>IF('1043Bf Données de base trav.'!O173="","",'1043Bf Données de base trav.'!O173)</f>
        <v/>
      </c>
      <c r="G177" s="307" t="str">
        <f>IF('1043Bf Données de base trav.'!P173="","",'1043Bf Données de base trav.'!P173)</f>
        <v/>
      </c>
      <c r="H177" s="308" t="str">
        <f>IF('1043Bf Données de base trav.'!Q173="","",'1043Bf Données de base trav.'!Q173)</f>
        <v/>
      </c>
      <c r="I177" s="309" t="str">
        <f>IF('1043Bf Données de base trav.'!R173="","",'1043Bf Données de base trav.'!R173)</f>
        <v/>
      </c>
      <c r="J177" s="310" t="str">
        <f t="shared" si="86"/>
        <v/>
      </c>
      <c r="K177" s="311" t="str">
        <f>IF('1043Bf Données de base trav.'!S173="","",'1043Bf Données de base trav.'!S173)</f>
        <v/>
      </c>
      <c r="L177" s="312" t="str">
        <f t="shared" si="87"/>
        <v/>
      </c>
      <c r="M177" s="313" t="str">
        <f t="shared" si="88"/>
        <v/>
      </c>
      <c r="N177" s="314" t="str">
        <f t="shared" si="89"/>
        <v/>
      </c>
      <c r="O177" s="315" t="str">
        <f t="shared" si="90"/>
        <v/>
      </c>
      <c r="P177" s="316" t="str">
        <f t="shared" si="91"/>
        <v/>
      </c>
      <c r="Q177" s="312" t="str">
        <f t="shared" si="92"/>
        <v/>
      </c>
      <c r="R177" s="306" t="str">
        <f>IF(Q177="","",MAX((M177-AH177)*'1043Af Demande'!$B$31,0))</f>
        <v/>
      </c>
      <c r="S177" s="317" t="str">
        <f t="shared" si="93"/>
        <v/>
      </c>
      <c r="T177" s="107"/>
      <c r="U177" s="108" t="str">
        <f t="shared" si="94"/>
        <v/>
      </c>
      <c r="V177" s="109" t="str">
        <f>'1043Bf Données de base trav.'!M173</f>
        <v/>
      </c>
      <c r="W177" s="110" t="str">
        <f>IF(A177="","",'1043Bf Données de base trav.'!Q173-'1043Bf Données de base trav.'!R173)</f>
        <v/>
      </c>
      <c r="X177" s="110" t="str">
        <f>IF(OR($C177="",E177="",F177="",G177="",K177="",'1043Cf CA saisonniers'!$D$25&lt;&gt;"Droit accordé"),"",E177-(F177+G177+W177+K177))</f>
        <v/>
      </c>
      <c r="Y177" s="111" t="str">
        <f t="shared" si="95"/>
        <v/>
      </c>
      <c r="Z177" s="111" t="str">
        <f t="shared" si="96"/>
        <v/>
      </c>
      <c r="AA177" s="111" t="str">
        <f t="shared" si="97"/>
        <v/>
      </c>
      <c r="AB177" s="112" t="str">
        <f t="shared" si="98"/>
        <v/>
      </c>
      <c r="AC177" s="112" t="str">
        <f t="shared" si="99"/>
        <v/>
      </c>
      <c r="AD177" s="112" t="str">
        <f t="shared" si="100"/>
        <v/>
      </c>
      <c r="AE177" s="112" t="str">
        <f t="shared" si="101"/>
        <v/>
      </c>
      <c r="AF177" s="112" t="str">
        <f t="shared" si="102"/>
        <v/>
      </c>
      <c r="AG177" s="112" t="str">
        <f>IF(OR($C177="",L177="",M177=""),"",MAX(N177+'1043Bf Données de base trav.'!T173-M177,0))</f>
        <v/>
      </c>
      <c r="AH177" s="112">
        <f>'1043Bf Données de base trav.'!T173</f>
        <v>0</v>
      </c>
      <c r="AI177" s="112" t="str">
        <f t="shared" si="103"/>
        <v/>
      </c>
      <c r="AJ177" s="113">
        <f t="shared" si="104"/>
        <v>0</v>
      </c>
      <c r="AK177" s="114">
        <f t="shared" si="85"/>
        <v>0</v>
      </c>
      <c r="AL177" s="112">
        <f t="shared" si="105"/>
        <v>0</v>
      </c>
      <c r="AM177" s="112">
        <f>IF(E177="",0,'1043Bf Données de base trav.'!P173)</f>
        <v>0</v>
      </c>
      <c r="AN177" s="115">
        <f>IF('1043Bf Données de base trav.'!Y173&gt;0,AD177,0)</f>
        <v>0</v>
      </c>
      <c r="AO177" s="116">
        <f>IF('1043Bf Données de base trav.'!Y173&gt;0,'1043Bf Données de base trav.'!T173,0)</f>
        <v>0</v>
      </c>
      <c r="AP177" s="112" t="str">
        <f t="shared" si="106"/>
        <v/>
      </c>
      <c r="AQ177" s="112">
        <f>'1043Bf Données de base trav.'!P173</f>
        <v>0</v>
      </c>
      <c r="AR177" s="112">
        <f t="shared" si="107"/>
        <v>0</v>
      </c>
    </row>
    <row r="178" spans="1:44" s="39" customFormat="1" ht="16.95" customHeight="1">
      <c r="A178" s="121" t="str">
        <f>IF('1043Bf Données de base trav.'!A174="","",'1043Bf Données de base trav.'!A174)</f>
        <v/>
      </c>
      <c r="B178" s="122" t="str">
        <f>IF('1043Bf Données de base trav.'!B174="","",'1043Bf Données de base trav.'!B174)</f>
        <v/>
      </c>
      <c r="C178" s="118" t="str">
        <f>IF('1043Bf Données de base trav.'!C174="","",'1043Bf Données de base trav.'!C174)</f>
        <v/>
      </c>
      <c r="D178" s="304" t="str">
        <f>IF(ISERROR('1043Bf Données de base trav.'!AJ174),"",'1043Bf Données de base trav.'!AJ174)</f>
        <v/>
      </c>
      <c r="E178" s="305" t="str">
        <f>IF('1043Bf Données de base trav.'!N174="","",'1043Bf Données de base trav.'!N174)</f>
        <v/>
      </c>
      <c r="F178" s="306" t="str">
        <f>IF('1043Bf Données de base trav.'!O174="","",'1043Bf Données de base trav.'!O174)</f>
        <v/>
      </c>
      <c r="G178" s="307" t="str">
        <f>IF('1043Bf Données de base trav.'!P174="","",'1043Bf Données de base trav.'!P174)</f>
        <v/>
      </c>
      <c r="H178" s="308" t="str">
        <f>IF('1043Bf Données de base trav.'!Q174="","",'1043Bf Données de base trav.'!Q174)</f>
        <v/>
      </c>
      <c r="I178" s="309" t="str">
        <f>IF('1043Bf Données de base trav.'!R174="","",'1043Bf Données de base trav.'!R174)</f>
        <v/>
      </c>
      <c r="J178" s="310" t="str">
        <f t="shared" si="86"/>
        <v/>
      </c>
      <c r="K178" s="311" t="str">
        <f>IF('1043Bf Données de base trav.'!S174="","",'1043Bf Données de base trav.'!S174)</f>
        <v/>
      </c>
      <c r="L178" s="312" t="str">
        <f t="shared" si="87"/>
        <v/>
      </c>
      <c r="M178" s="313" t="str">
        <f t="shared" si="88"/>
        <v/>
      </c>
      <c r="N178" s="314" t="str">
        <f t="shared" si="89"/>
        <v/>
      </c>
      <c r="O178" s="315" t="str">
        <f t="shared" si="90"/>
        <v/>
      </c>
      <c r="P178" s="316" t="str">
        <f t="shared" si="91"/>
        <v/>
      </c>
      <c r="Q178" s="312" t="str">
        <f t="shared" si="92"/>
        <v/>
      </c>
      <c r="R178" s="306" t="str">
        <f>IF(Q178="","",MAX((M178-AH178)*'1043Af Demande'!$B$31,0))</f>
        <v/>
      </c>
      <c r="S178" s="317" t="str">
        <f t="shared" si="93"/>
        <v/>
      </c>
      <c r="T178" s="107"/>
      <c r="U178" s="108" t="str">
        <f t="shared" si="94"/>
        <v/>
      </c>
      <c r="V178" s="109" t="str">
        <f>'1043Bf Données de base trav.'!M174</f>
        <v/>
      </c>
      <c r="W178" s="110" t="str">
        <f>IF(A178="","",'1043Bf Données de base trav.'!Q174-'1043Bf Données de base trav.'!R174)</f>
        <v/>
      </c>
      <c r="X178" s="110" t="str">
        <f>IF(OR($C178="",E178="",F178="",G178="",K178="",'1043Cf CA saisonniers'!$D$25&lt;&gt;"Droit accordé"),"",E178-(F178+G178+W178+K178))</f>
        <v/>
      </c>
      <c r="Y178" s="111" t="str">
        <f t="shared" si="95"/>
        <v/>
      </c>
      <c r="Z178" s="111" t="str">
        <f t="shared" si="96"/>
        <v/>
      </c>
      <c r="AA178" s="111" t="str">
        <f t="shared" si="97"/>
        <v/>
      </c>
      <c r="AB178" s="112" t="str">
        <f t="shared" si="98"/>
        <v/>
      </c>
      <c r="AC178" s="112" t="str">
        <f t="shared" si="99"/>
        <v/>
      </c>
      <c r="AD178" s="112" t="str">
        <f t="shared" si="100"/>
        <v/>
      </c>
      <c r="AE178" s="112" t="str">
        <f t="shared" si="101"/>
        <v/>
      </c>
      <c r="AF178" s="112" t="str">
        <f t="shared" si="102"/>
        <v/>
      </c>
      <c r="AG178" s="112" t="str">
        <f>IF(OR($C178="",L178="",M178=""),"",MAX(N178+'1043Bf Données de base trav.'!T174-M178,0))</f>
        <v/>
      </c>
      <c r="AH178" s="112">
        <f>'1043Bf Données de base trav.'!T174</f>
        <v>0</v>
      </c>
      <c r="AI178" s="112" t="str">
        <f t="shared" si="103"/>
        <v/>
      </c>
      <c r="AJ178" s="113">
        <f t="shared" si="104"/>
        <v>0</v>
      </c>
      <c r="AK178" s="114">
        <f t="shared" si="85"/>
        <v>0</v>
      </c>
      <c r="AL178" s="112">
        <f t="shared" si="105"/>
        <v>0</v>
      </c>
      <c r="AM178" s="112">
        <f>IF(E178="",0,'1043Bf Données de base trav.'!P174)</f>
        <v>0</v>
      </c>
      <c r="AN178" s="115">
        <f>IF('1043Bf Données de base trav.'!Y174&gt;0,AD178,0)</f>
        <v>0</v>
      </c>
      <c r="AO178" s="116">
        <f>IF('1043Bf Données de base trav.'!Y174&gt;0,'1043Bf Données de base trav.'!T174,0)</f>
        <v>0</v>
      </c>
      <c r="AP178" s="112" t="str">
        <f t="shared" si="106"/>
        <v/>
      </c>
      <c r="AQ178" s="112">
        <f>'1043Bf Données de base trav.'!P174</f>
        <v>0</v>
      </c>
      <c r="AR178" s="112">
        <f t="shared" si="107"/>
        <v>0</v>
      </c>
    </row>
    <row r="179" spans="1:44" s="39" customFormat="1" ht="16.95" customHeight="1">
      <c r="A179" s="121" t="str">
        <f>IF('1043Bf Données de base trav.'!A175="","",'1043Bf Données de base trav.'!A175)</f>
        <v/>
      </c>
      <c r="B179" s="122" t="str">
        <f>IF('1043Bf Données de base trav.'!B175="","",'1043Bf Données de base trav.'!B175)</f>
        <v/>
      </c>
      <c r="C179" s="118" t="str">
        <f>IF('1043Bf Données de base trav.'!C175="","",'1043Bf Données de base trav.'!C175)</f>
        <v/>
      </c>
      <c r="D179" s="304" t="str">
        <f>IF(ISERROR('1043Bf Données de base trav.'!AJ175),"",'1043Bf Données de base trav.'!AJ175)</f>
        <v/>
      </c>
      <c r="E179" s="305" t="str">
        <f>IF('1043Bf Données de base trav.'!N175="","",'1043Bf Données de base trav.'!N175)</f>
        <v/>
      </c>
      <c r="F179" s="306" t="str">
        <f>IF('1043Bf Données de base trav.'!O175="","",'1043Bf Données de base trav.'!O175)</f>
        <v/>
      </c>
      <c r="G179" s="307" t="str">
        <f>IF('1043Bf Données de base trav.'!P175="","",'1043Bf Données de base trav.'!P175)</f>
        <v/>
      </c>
      <c r="H179" s="308" t="str">
        <f>IF('1043Bf Données de base trav.'!Q175="","",'1043Bf Données de base trav.'!Q175)</f>
        <v/>
      </c>
      <c r="I179" s="309" t="str">
        <f>IF('1043Bf Données de base trav.'!R175="","",'1043Bf Données de base trav.'!R175)</f>
        <v/>
      </c>
      <c r="J179" s="310" t="str">
        <f t="shared" si="86"/>
        <v/>
      </c>
      <c r="K179" s="311" t="str">
        <f>IF('1043Bf Données de base trav.'!S175="","",'1043Bf Données de base trav.'!S175)</f>
        <v/>
      </c>
      <c r="L179" s="312" t="str">
        <f t="shared" si="87"/>
        <v/>
      </c>
      <c r="M179" s="313" t="str">
        <f t="shared" si="88"/>
        <v/>
      </c>
      <c r="N179" s="314" t="str">
        <f t="shared" si="89"/>
        <v/>
      </c>
      <c r="O179" s="315" t="str">
        <f t="shared" si="90"/>
        <v/>
      </c>
      <c r="P179" s="316" t="str">
        <f t="shared" si="91"/>
        <v/>
      </c>
      <c r="Q179" s="312" t="str">
        <f t="shared" si="92"/>
        <v/>
      </c>
      <c r="R179" s="306" t="str">
        <f>IF(Q179="","",MAX((M179-AH179)*'1043Af Demande'!$B$31,0))</f>
        <v/>
      </c>
      <c r="S179" s="317" t="str">
        <f t="shared" si="93"/>
        <v/>
      </c>
      <c r="T179" s="107"/>
      <c r="U179" s="108" t="str">
        <f t="shared" si="94"/>
        <v/>
      </c>
      <c r="V179" s="109" t="str">
        <f>'1043Bf Données de base trav.'!M175</f>
        <v/>
      </c>
      <c r="W179" s="110" t="str">
        <f>IF(A179="","",'1043Bf Données de base trav.'!Q175-'1043Bf Données de base trav.'!R175)</f>
        <v/>
      </c>
      <c r="X179" s="110" t="str">
        <f>IF(OR($C179="",E179="",F179="",G179="",K179="",'1043Cf CA saisonniers'!$D$25&lt;&gt;"Droit accordé"),"",E179-(F179+G179+W179+K179))</f>
        <v/>
      </c>
      <c r="Y179" s="111" t="str">
        <f t="shared" si="95"/>
        <v/>
      </c>
      <c r="Z179" s="111" t="str">
        <f t="shared" si="96"/>
        <v/>
      </c>
      <c r="AA179" s="111" t="str">
        <f t="shared" si="97"/>
        <v/>
      </c>
      <c r="AB179" s="112" t="str">
        <f t="shared" si="98"/>
        <v/>
      </c>
      <c r="AC179" s="112" t="str">
        <f t="shared" si="99"/>
        <v/>
      </c>
      <c r="AD179" s="112" t="str">
        <f t="shared" si="100"/>
        <v/>
      </c>
      <c r="AE179" s="112" t="str">
        <f t="shared" si="101"/>
        <v/>
      </c>
      <c r="AF179" s="112" t="str">
        <f t="shared" si="102"/>
        <v/>
      </c>
      <c r="AG179" s="112" t="str">
        <f>IF(OR($C179="",L179="",M179=""),"",MAX(N179+'1043Bf Données de base trav.'!T175-M179,0))</f>
        <v/>
      </c>
      <c r="AH179" s="112">
        <f>'1043Bf Données de base trav.'!T175</f>
        <v>0</v>
      </c>
      <c r="AI179" s="112" t="str">
        <f t="shared" si="103"/>
        <v/>
      </c>
      <c r="AJ179" s="113">
        <f t="shared" si="104"/>
        <v>0</v>
      </c>
      <c r="AK179" s="114">
        <f t="shared" si="85"/>
        <v>0</v>
      </c>
      <c r="AL179" s="112">
        <f t="shared" si="105"/>
        <v>0</v>
      </c>
      <c r="AM179" s="112">
        <f>IF(E179="",0,'1043Bf Données de base trav.'!P175)</f>
        <v>0</v>
      </c>
      <c r="AN179" s="115">
        <f>IF('1043Bf Données de base trav.'!Y175&gt;0,AD179,0)</f>
        <v>0</v>
      </c>
      <c r="AO179" s="116">
        <f>IF('1043Bf Données de base trav.'!Y175&gt;0,'1043Bf Données de base trav.'!T175,0)</f>
        <v>0</v>
      </c>
      <c r="AP179" s="112" t="str">
        <f t="shared" si="106"/>
        <v/>
      </c>
      <c r="AQ179" s="112">
        <f>'1043Bf Données de base trav.'!P175</f>
        <v>0</v>
      </c>
      <c r="AR179" s="112">
        <f t="shared" si="107"/>
        <v>0</v>
      </c>
    </row>
    <row r="180" spans="1:44" s="39" customFormat="1" ht="16.95" customHeight="1">
      <c r="A180" s="121" t="str">
        <f>IF('1043Bf Données de base trav.'!A176="","",'1043Bf Données de base trav.'!A176)</f>
        <v/>
      </c>
      <c r="B180" s="122" t="str">
        <f>IF('1043Bf Données de base trav.'!B176="","",'1043Bf Données de base trav.'!B176)</f>
        <v/>
      </c>
      <c r="C180" s="118" t="str">
        <f>IF('1043Bf Données de base trav.'!C176="","",'1043Bf Données de base trav.'!C176)</f>
        <v/>
      </c>
      <c r="D180" s="304" t="str">
        <f>IF(ISERROR('1043Bf Données de base trav.'!AJ176),"",'1043Bf Données de base trav.'!AJ176)</f>
        <v/>
      </c>
      <c r="E180" s="305" t="str">
        <f>IF('1043Bf Données de base trav.'!N176="","",'1043Bf Données de base trav.'!N176)</f>
        <v/>
      </c>
      <c r="F180" s="306" t="str">
        <f>IF('1043Bf Données de base trav.'!O176="","",'1043Bf Données de base trav.'!O176)</f>
        <v/>
      </c>
      <c r="G180" s="307" t="str">
        <f>IF('1043Bf Données de base trav.'!P176="","",'1043Bf Données de base trav.'!P176)</f>
        <v/>
      </c>
      <c r="H180" s="308" t="str">
        <f>IF('1043Bf Données de base trav.'!Q176="","",'1043Bf Données de base trav.'!Q176)</f>
        <v/>
      </c>
      <c r="I180" s="309" t="str">
        <f>IF('1043Bf Données de base trav.'!R176="","",'1043Bf Données de base trav.'!R176)</f>
        <v/>
      </c>
      <c r="J180" s="310" t="str">
        <f t="shared" si="86"/>
        <v/>
      </c>
      <c r="K180" s="311" t="str">
        <f>IF('1043Bf Données de base trav.'!S176="","",'1043Bf Données de base trav.'!S176)</f>
        <v/>
      </c>
      <c r="L180" s="312" t="str">
        <f t="shared" si="87"/>
        <v/>
      </c>
      <c r="M180" s="313" t="str">
        <f t="shared" si="88"/>
        <v/>
      </c>
      <c r="N180" s="314" t="str">
        <f t="shared" si="89"/>
        <v/>
      </c>
      <c r="O180" s="315" t="str">
        <f t="shared" si="90"/>
        <v/>
      </c>
      <c r="P180" s="316" t="str">
        <f t="shared" si="91"/>
        <v/>
      </c>
      <c r="Q180" s="312" t="str">
        <f t="shared" si="92"/>
        <v/>
      </c>
      <c r="R180" s="306" t="str">
        <f>IF(Q180="","",MAX((M180-AH180)*'1043Af Demande'!$B$31,0))</f>
        <v/>
      </c>
      <c r="S180" s="317" t="str">
        <f t="shared" si="93"/>
        <v/>
      </c>
      <c r="T180" s="107"/>
      <c r="U180" s="108" t="str">
        <f t="shared" si="94"/>
        <v/>
      </c>
      <c r="V180" s="109" t="str">
        <f>'1043Bf Données de base trav.'!M176</f>
        <v/>
      </c>
      <c r="W180" s="110" t="str">
        <f>IF(A180="","",'1043Bf Données de base trav.'!Q176-'1043Bf Données de base trav.'!R176)</f>
        <v/>
      </c>
      <c r="X180" s="110" t="str">
        <f>IF(OR($C180="",E180="",F180="",G180="",K180="",'1043Cf CA saisonniers'!$D$25&lt;&gt;"Droit accordé"),"",E180-(F180+G180+W180+K180))</f>
        <v/>
      </c>
      <c r="Y180" s="111" t="str">
        <f t="shared" si="95"/>
        <v/>
      </c>
      <c r="Z180" s="111" t="str">
        <f t="shared" si="96"/>
        <v/>
      </c>
      <c r="AA180" s="111" t="str">
        <f t="shared" si="97"/>
        <v/>
      </c>
      <c r="AB180" s="112" t="str">
        <f t="shared" si="98"/>
        <v/>
      </c>
      <c r="AC180" s="112" t="str">
        <f t="shared" si="99"/>
        <v/>
      </c>
      <c r="AD180" s="112" t="str">
        <f t="shared" si="100"/>
        <v/>
      </c>
      <c r="AE180" s="112" t="str">
        <f t="shared" si="101"/>
        <v/>
      </c>
      <c r="AF180" s="112" t="str">
        <f t="shared" si="102"/>
        <v/>
      </c>
      <c r="AG180" s="112" t="str">
        <f>IF(OR($C180="",L180="",M180=""),"",MAX(N180+'1043Bf Données de base trav.'!T176-M180,0))</f>
        <v/>
      </c>
      <c r="AH180" s="112">
        <f>'1043Bf Données de base trav.'!T176</f>
        <v>0</v>
      </c>
      <c r="AI180" s="112" t="str">
        <f t="shared" si="103"/>
        <v/>
      </c>
      <c r="AJ180" s="113">
        <f t="shared" si="104"/>
        <v>0</v>
      </c>
      <c r="AK180" s="114">
        <f t="shared" si="85"/>
        <v>0</v>
      </c>
      <c r="AL180" s="112">
        <f t="shared" si="105"/>
        <v>0</v>
      </c>
      <c r="AM180" s="112">
        <f>IF(E180="",0,'1043Bf Données de base trav.'!P176)</f>
        <v>0</v>
      </c>
      <c r="AN180" s="115">
        <f>IF('1043Bf Données de base trav.'!Y176&gt;0,AD180,0)</f>
        <v>0</v>
      </c>
      <c r="AO180" s="116">
        <f>IF('1043Bf Données de base trav.'!Y176&gt;0,'1043Bf Données de base trav.'!T176,0)</f>
        <v>0</v>
      </c>
      <c r="AP180" s="112" t="str">
        <f t="shared" si="106"/>
        <v/>
      </c>
      <c r="AQ180" s="112">
        <f>'1043Bf Données de base trav.'!P176</f>
        <v>0</v>
      </c>
      <c r="AR180" s="112">
        <f t="shared" si="107"/>
        <v>0</v>
      </c>
    </row>
    <row r="181" spans="1:44" s="39" customFormat="1" ht="16.95" customHeight="1">
      <c r="A181" s="121" t="str">
        <f>IF('1043Bf Données de base trav.'!A177="","",'1043Bf Données de base trav.'!A177)</f>
        <v/>
      </c>
      <c r="B181" s="122" t="str">
        <f>IF('1043Bf Données de base trav.'!B177="","",'1043Bf Données de base trav.'!B177)</f>
        <v/>
      </c>
      <c r="C181" s="118" t="str">
        <f>IF('1043Bf Données de base trav.'!C177="","",'1043Bf Données de base trav.'!C177)</f>
        <v/>
      </c>
      <c r="D181" s="304" t="str">
        <f>IF(ISERROR('1043Bf Données de base trav.'!AJ177),"",'1043Bf Données de base trav.'!AJ177)</f>
        <v/>
      </c>
      <c r="E181" s="305" t="str">
        <f>IF('1043Bf Données de base trav.'!N177="","",'1043Bf Données de base trav.'!N177)</f>
        <v/>
      </c>
      <c r="F181" s="306" t="str">
        <f>IF('1043Bf Données de base trav.'!O177="","",'1043Bf Données de base trav.'!O177)</f>
        <v/>
      </c>
      <c r="G181" s="307" t="str">
        <f>IF('1043Bf Données de base trav.'!P177="","",'1043Bf Données de base trav.'!P177)</f>
        <v/>
      </c>
      <c r="H181" s="308" t="str">
        <f>IF('1043Bf Données de base trav.'!Q177="","",'1043Bf Données de base trav.'!Q177)</f>
        <v/>
      </c>
      <c r="I181" s="309" t="str">
        <f>IF('1043Bf Données de base trav.'!R177="","",'1043Bf Données de base trav.'!R177)</f>
        <v/>
      </c>
      <c r="J181" s="310" t="str">
        <f t="shared" si="86"/>
        <v/>
      </c>
      <c r="K181" s="311" t="str">
        <f>IF('1043Bf Données de base trav.'!S177="","",'1043Bf Données de base trav.'!S177)</f>
        <v/>
      </c>
      <c r="L181" s="312" t="str">
        <f t="shared" si="87"/>
        <v/>
      </c>
      <c r="M181" s="313" t="str">
        <f t="shared" si="88"/>
        <v/>
      </c>
      <c r="N181" s="314" t="str">
        <f t="shared" si="89"/>
        <v/>
      </c>
      <c r="O181" s="315" t="str">
        <f t="shared" si="90"/>
        <v/>
      </c>
      <c r="P181" s="316" t="str">
        <f t="shared" si="91"/>
        <v/>
      </c>
      <c r="Q181" s="312" t="str">
        <f t="shared" si="92"/>
        <v/>
      </c>
      <c r="R181" s="306" t="str">
        <f>IF(Q181="","",MAX((M181-AH181)*'1043Af Demande'!$B$31,0))</f>
        <v/>
      </c>
      <c r="S181" s="317" t="str">
        <f t="shared" si="93"/>
        <v/>
      </c>
      <c r="T181" s="107"/>
      <c r="U181" s="108" t="str">
        <f t="shared" si="94"/>
        <v/>
      </c>
      <c r="V181" s="109" t="str">
        <f>'1043Bf Données de base trav.'!M177</f>
        <v/>
      </c>
      <c r="W181" s="110" t="str">
        <f>IF(A181="","",'1043Bf Données de base trav.'!Q177-'1043Bf Données de base trav.'!R177)</f>
        <v/>
      </c>
      <c r="X181" s="110" t="str">
        <f>IF(OR($C181="",E181="",F181="",G181="",K181="",'1043Cf CA saisonniers'!$D$25&lt;&gt;"Droit accordé"),"",E181-(F181+G181+W181+K181))</f>
        <v/>
      </c>
      <c r="Y181" s="111" t="str">
        <f t="shared" si="95"/>
        <v/>
      </c>
      <c r="Z181" s="111" t="str">
        <f t="shared" si="96"/>
        <v/>
      </c>
      <c r="AA181" s="111" t="str">
        <f t="shared" si="97"/>
        <v/>
      </c>
      <c r="AB181" s="112" t="str">
        <f t="shared" si="98"/>
        <v/>
      </c>
      <c r="AC181" s="112" t="str">
        <f t="shared" si="99"/>
        <v/>
      </c>
      <c r="AD181" s="112" t="str">
        <f t="shared" si="100"/>
        <v/>
      </c>
      <c r="AE181" s="112" t="str">
        <f t="shared" si="101"/>
        <v/>
      </c>
      <c r="AF181" s="112" t="str">
        <f t="shared" si="102"/>
        <v/>
      </c>
      <c r="AG181" s="112" t="str">
        <f>IF(OR($C181="",L181="",M181=""),"",MAX(N181+'1043Bf Données de base trav.'!T177-M181,0))</f>
        <v/>
      </c>
      <c r="AH181" s="112">
        <f>'1043Bf Données de base trav.'!T177</f>
        <v>0</v>
      </c>
      <c r="AI181" s="112" t="str">
        <f t="shared" si="103"/>
        <v/>
      </c>
      <c r="AJ181" s="113">
        <f t="shared" si="104"/>
        <v>0</v>
      </c>
      <c r="AK181" s="114">
        <f t="shared" si="85"/>
        <v>0</v>
      </c>
      <c r="AL181" s="112">
        <f t="shared" si="105"/>
        <v>0</v>
      </c>
      <c r="AM181" s="112">
        <f>IF(E181="",0,'1043Bf Données de base trav.'!P177)</f>
        <v>0</v>
      </c>
      <c r="AN181" s="115">
        <f>IF('1043Bf Données de base trav.'!Y177&gt;0,AD181,0)</f>
        <v>0</v>
      </c>
      <c r="AO181" s="116">
        <f>IF('1043Bf Données de base trav.'!Y177&gt;0,'1043Bf Données de base trav.'!T177,0)</f>
        <v>0</v>
      </c>
      <c r="AP181" s="112" t="str">
        <f t="shared" si="106"/>
        <v/>
      </c>
      <c r="AQ181" s="112">
        <f>'1043Bf Données de base trav.'!P177</f>
        <v>0</v>
      </c>
      <c r="AR181" s="112">
        <f t="shared" si="107"/>
        <v>0</v>
      </c>
    </row>
    <row r="182" spans="1:44" s="39" customFormat="1" ht="16.95" customHeight="1">
      <c r="A182" s="121" t="str">
        <f>IF('1043Bf Données de base trav.'!A178="","",'1043Bf Données de base trav.'!A178)</f>
        <v/>
      </c>
      <c r="B182" s="122" t="str">
        <f>IF('1043Bf Données de base trav.'!B178="","",'1043Bf Données de base trav.'!B178)</f>
        <v/>
      </c>
      <c r="C182" s="118" t="str">
        <f>IF('1043Bf Données de base trav.'!C178="","",'1043Bf Données de base trav.'!C178)</f>
        <v/>
      </c>
      <c r="D182" s="304" t="str">
        <f>IF(ISERROR('1043Bf Données de base trav.'!AJ178),"",'1043Bf Données de base trav.'!AJ178)</f>
        <v/>
      </c>
      <c r="E182" s="305" t="str">
        <f>IF('1043Bf Données de base trav.'!N178="","",'1043Bf Données de base trav.'!N178)</f>
        <v/>
      </c>
      <c r="F182" s="306" t="str">
        <f>IF('1043Bf Données de base trav.'!O178="","",'1043Bf Données de base trav.'!O178)</f>
        <v/>
      </c>
      <c r="G182" s="307" t="str">
        <f>IF('1043Bf Données de base trav.'!P178="","",'1043Bf Données de base trav.'!P178)</f>
        <v/>
      </c>
      <c r="H182" s="308" t="str">
        <f>IF('1043Bf Données de base trav.'!Q178="","",'1043Bf Données de base trav.'!Q178)</f>
        <v/>
      </c>
      <c r="I182" s="309" t="str">
        <f>IF('1043Bf Données de base trav.'!R178="","",'1043Bf Données de base trav.'!R178)</f>
        <v/>
      </c>
      <c r="J182" s="310" t="str">
        <f t="shared" si="86"/>
        <v/>
      </c>
      <c r="K182" s="311" t="str">
        <f>IF('1043Bf Données de base trav.'!S178="","",'1043Bf Données de base trav.'!S178)</f>
        <v/>
      </c>
      <c r="L182" s="312" t="str">
        <f t="shared" si="87"/>
        <v/>
      </c>
      <c r="M182" s="313" t="str">
        <f t="shared" si="88"/>
        <v/>
      </c>
      <c r="N182" s="314" t="str">
        <f t="shared" si="89"/>
        <v/>
      </c>
      <c r="O182" s="315" t="str">
        <f t="shared" si="90"/>
        <v/>
      </c>
      <c r="P182" s="316" t="str">
        <f t="shared" si="91"/>
        <v/>
      </c>
      <c r="Q182" s="312" t="str">
        <f t="shared" si="92"/>
        <v/>
      </c>
      <c r="R182" s="306" t="str">
        <f>IF(Q182="","",MAX((M182-AH182)*'1043Af Demande'!$B$31,0))</f>
        <v/>
      </c>
      <c r="S182" s="317" t="str">
        <f t="shared" si="93"/>
        <v/>
      </c>
      <c r="T182" s="107"/>
      <c r="U182" s="108" t="str">
        <f t="shared" si="94"/>
        <v/>
      </c>
      <c r="V182" s="109" t="str">
        <f>'1043Bf Données de base trav.'!M178</f>
        <v/>
      </c>
      <c r="W182" s="110" t="str">
        <f>IF(A182="","",'1043Bf Données de base trav.'!Q178-'1043Bf Données de base trav.'!R178)</f>
        <v/>
      </c>
      <c r="X182" s="110" t="str">
        <f>IF(OR($C182="",E182="",F182="",G182="",K182="",'1043Cf CA saisonniers'!$D$25&lt;&gt;"Droit accordé"),"",E182-(F182+G182+W182+K182))</f>
        <v/>
      </c>
      <c r="Y182" s="111" t="str">
        <f t="shared" si="95"/>
        <v/>
      </c>
      <c r="Z182" s="111" t="str">
        <f t="shared" si="96"/>
        <v/>
      </c>
      <c r="AA182" s="111" t="str">
        <f t="shared" si="97"/>
        <v/>
      </c>
      <c r="AB182" s="112" t="str">
        <f t="shared" si="98"/>
        <v/>
      </c>
      <c r="AC182" s="112" t="str">
        <f t="shared" si="99"/>
        <v/>
      </c>
      <c r="AD182" s="112" t="str">
        <f t="shared" si="100"/>
        <v/>
      </c>
      <c r="AE182" s="112" t="str">
        <f t="shared" si="101"/>
        <v/>
      </c>
      <c r="AF182" s="112" t="str">
        <f t="shared" si="102"/>
        <v/>
      </c>
      <c r="AG182" s="112" t="str">
        <f>IF(OR($C182="",L182="",M182=""),"",MAX(N182+'1043Bf Données de base trav.'!T178-M182,0))</f>
        <v/>
      </c>
      <c r="AH182" s="112">
        <f>'1043Bf Données de base trav.'!T178</f>
        <v>0</v>
      </c>
      <c r="AI182" s="112" t="str">
        <f t="shared" si="103"/>
        <v/>
      </c>
      <c r="AJ182" s="113">
        <f t="shared" si="104"/>
        <v>0</v>
      </c>
      <c r="AK182" s="114">
        <f t="shared" si="85"/>
        <v>0</v>
      </c>
      <c r="AL182" s="112">
        <f t="shared" si="105"/>
        <v>0</v>
      </c>
      <c r="AM182" s="112">
        <f>IF(E182="",0,'1043Bf Données de base trav.'!P178)</f>
        <v>0</v>
      </c>
      <c r="AN182" s="115">
        <f>IF('1043Bf Données de base trav.'!Y178&gt;0,AD182,0)</f>
        <v>0</v>
      </c>
      <c r="AO182" s="116">
        <f>IF('1043Bf Données de base trav.'!Y178&gt;0,'1043Bf Données de base trav.'!T178,0)</f>
        <v>0</v>
      </c>
      <c r="AP182" s="112" t="str">
        <f t="shared" si="106"/>
        <v/>
      </c>
      <c r="AQ182" s="112">
        <f>'1043Bf Données de base trav.'!P178</f>
        <v>0</v>
      </c>
      <c r="AR182" s="112">
        <f t="shared" si="107"/>
        <v>0</v>
      </c>
    </row>
    <row r="183" spans="1:44" s="39" customFormat="1" ht="16.95" customHeight="1">
      <c r="A183" s="121" t="str">
        <f>IF('1043Bf Données de base trav.'!A179="","",'1043Bf Données de base trav.'!A179)</f>
        <v/>
      </c>
      <c r="B183" s="122" t="str">
        <f>IF('1043Bf Données de base trav.'!B179="","",'1043Bf Données de base trav.'!B179)</f>
        <v/>
      </c>
      <c r="C183" s="118" t="str">
        <f>IF('1043Bf Données de base trav.'!C179="","",'1043Bf Données de base trav.'!C179)</f>
        <v/>
      </c>
      <c r="D183" s="304" t="str">
        <f>IF(ISERROR('1043Bf Données de base trav.'!AJ179),"",'1043Bf Données de base trav.'!AJ179)</f>
        <v/>
      </c>
      <c r="E183" s="305" t="str">
        <f>IF('1043Bf Données de base trav.'!N179="","",'1043Bf Données de base trav.'!N179)</f>
        <v/>
      </c>
      <c r="F183" s="306" t="str">
        <f>IF('1043Bf Données de base trav.'!O179="","",'1043Bf Données de base trav.'!O179)</f>
        <v/>
      </c>
      <c r="G183" s="307" t="str">
        <f>IF('1043Bf Données de base trav.'!P179="","",'1043Bf Données de base trav.'!P179)</f>
        <v/>
      </c>
      <c r="H183" s="308" t="str">
        <f>IF('1043Bf Données de base trav.'!Q179="","",'1043Bf Données de base trav.'!Q179)</f>
        <v/>
      </c>
      <c r="I183" s="309" t="str">
        <f>IF('1043Bf Données de base trav.'!R179="","",'1043Bf Données de base trav.'!R179)</f>
        <v/>
      </c>
      <c r="J183" s="310" t="str">
        <f t="shared" si="86"/>
        <v/>
      </c>
      <c r="K183" s="311" t="str">
        <f>IF('1043Bf Données de base trav.'!S179="","",'1043Bf Données de base trav.'!S179)</f>
        <v/>
      </c>
      <c r="L183" s="312" t="str">
        <f t="shared" si="87"/>
        <v/>
      </c>
      <c r="M183" s="313" t="str">
        <f t="shared" si="88"/>
        <v/>
      </c>
      <c r="N183" s="314" t="str">
        <f t="shared" si="89"/>
        <v/>
      </c>
      <c r="O183" s="315" t="str">
        <f t="shared" si="90"/>
        <v/>
      </c>
      <c r="P183" s="316" t="str">
        <f t="shared" si="91"/>
        <v/>
      </c>
      <c r="Q183" s="312" t="str">
        <f t="shared" si="92"/>
        <v/>
      </c>
      <c r="R183" s="306" t="str">
        <f>IF(Q183="","",MAX((M183-AH183)*'1043Af Demande'!$B$31,0))</f>
        <v/>
      </c>
      <c r="S183" s="317" t="str">
        <f t="shared" si="93"/>
        <v/>
      </c>
      <c r="T183" s="107"/>
      <c r="U183" s="108" t="str">
        <f t="shared" si="94"/>
        <v/>
      </c>
      <c r="V183" s="109" t="str">
        <f>'1043Bf Données de base trav.'!M179</f>
        <v/>
      </c>
      <c r="W183" s="110" t="str">
        <f>IF(A183="","",'1043Bf Données de base trav.'!Q179-'1043Bf Données de base trav.'!R179)</f>
        <v/>
      </c>
      <c r="X183" s="110" t="str">
        <f>IF(OR($C183="",E183="",F183="",G183="",K183="",'1043Cf CA saisonniers'!$D$25&lt;&gt;"Droit accordé"),"",E183-(F183+G183+W183+K183))</f>
        <v/>
      </c>
      <c r="Y183" s="111" t="str">
        <f t="shared" si="95"/>
        <v/>
      </c>
      <c r="Z183" s="111" t="str">
        <f t="shared" si="96"/>
        <v/>
      </c>
      <c r="AA183" s="111" t="str">
        <f t="shared" si="97"/>
        <v/>
      </c>
      <c r="AB183" s="112" t="str">
        <f t="shared" si="98"/>
        <v/>
      </c>
      <c r="AC183" s="112" t="str">
        <f t="shared" si="99"/>
        <v/>
      </c>
      <c r="AD183" s="112" t="str">
        <f t="shared" si="100"/>
        <v/>
      </c>
      <c r="AE183" s="112" t="str">
        <f t="shared" si="101"/>
        <v/>
      </c>
      <c r="AF183" s="112" t="str">
        <f t="shared" si="102"/>
        <v/>
      </c>
      <c r="AG183" s="112" t="str">
        <f>IF(OR($C183="",L183="",M183=""),"",MAX(N183+'1043Bf Données de base trav.'!T179-M183,0))</f>
        <v/>
      </c>
      <c r="AH183" s="112">
        <f>'1043Bf Données de base trav.'!T179</f>
        <v>0</v>
      </c>
      <c r="AI183" s="112" t="str">
        <f t="shared" si="103"/>
        <v/>
      </c>
      <c r="AJ183" s="113">
        <f t="shared" si="104"/>
        <v>0</v>
      </c>
      <c r="AK183" s="114">
        <f t="shared" si="85"/>
        <v>0</v>
      </c>
      <c r="AL183" s="112">
        <f t="shared" si="105"/>
        <v>0</v>
      </c>
      <c r="AM183" s="112">
        <f>IF(E183="",0,'1043Bf Données de base trav.'!P179)</f>
        <v>0</v>
      </c>
      <c r="AN183" s="115">
        <f>IF('1043Bf Données de base trav.'!Y179&gt;0,AD183,0)</f>
        <v>0</v>
      </c>
      <c r="AO183" s="116">
        <f>IF('1043Bf Données de base trav.'!Y179&gt;0,'1043Bf Données de base trav.'!T179,0)</f>
        <v>0</v>
      </c>
      <c r="AP183" s="112" t="str">
        <f t="shared" si="106"/>
        <v/>
      </c>
      <c r="AQ183" s="112">
        <f>'1043Bf Données de base trav.'!P179</f>
        <v>0</v>
      </c>
      <c r="AR183" s="112">
        <f t="shared" si="107"/>
        <v>0</v>
      </c>
    </row>
    <row r="184" spans="1:44" s="39" customFormat="1" ht="16.95" customHeight="1">
      <c r="A184" s="121" t="str">
        <f>IF('1043Bf Données de base trav.'!A180="","",'1043Bf Données de base trav.'!A180)</f>
        <v/>
      </c>
      <c r="B184" s="122" t="str">
        <f>IF('1043Bf Données de base trav.'!B180="","",'1043Bf Données de base trav.'!B180)</f>
        <v/>
      </c>
      <c r="C184" s="118" t="str">
        <f>IF('1043Bf Données de base trav.'!C180="","",'1043Bf Données de base trav.'!C180)</f>
        <v/>
      </c>
      <c r="D184" s="304" t="str">
        <f>IF(ISERROR('1043Bf Données de base trav.'!AJ180),"",'1043Bf Données de base trav.'!AJ180)</f>
        <v/>
      </c>
      <c r="E184" s="305" t="str">
        <f>IF('1043Bf Données de base trav.'!N180="","",'1043Bf Données de base trav.'!N180)</f>
        <v/>
      </c>
      <c r="F184" s="306" t="str">
        <f>IF('1043Bf Données de base trav.'!O180="","",'1043Bf Données de base trav.'!O180)</f>
        <v/>
      </c>
      <c r="G184" s="307" t="str">
        <f>IF('1043Bf Données de base trav.'!P180="","",'1043Bf Données de base trav.'!P180)</f>
        <v/>
      </c>
      <c r="H184" s="308" t="str">
        <f>IF('1043Bf Données de base trav.'!Q180="","",'1043Bf Données de base trav.'!Q180)</f>
        <v/>
      </c>
      <c r="I184" s="309" t="str">
        <f>IF('1043Bf Données de base trav.'!R180="","",'1043Bf Données de base trav.'!R180)</f>
        <v/>
      </c>
      <c r="J184" s="310" t="str">
        <f t="shared" si="86"/>
        <v/>
      </c>
      <c r="K184" s="311" t="str">
        <f>IF('1043Bf Données de base trav.'!S180="","",'1043Bf Données de base trav.'!S180)</f>
        <v/>
      </c>
      <c r="L184" s="312" t="str">
        <f t="shared" si="87"/>
        <v/>
      </c>
      <c r="M184" s="313" t="str">
        <f t="shared" si="88"/>
        <v/>
      </c>
      <c r="N184" s="314" t="str">
        <f t="shared" si="89"/>
        <v/>
      </c>
      <c r="O184" s="315" t="str">
        <f t="shared" si="90"/>
        <v/>
      </c>
      <c r="P184" s="316" t="str">
        <f t="shared" si="91"/>
        <v/>
      </c>
      <c r="Q184" s="312" t="str">
        <f t="shared" si="92"/>
        <v/>
      </c>
      <c r="R184" s="306" t="str">
        <f>IF(Q184="","",MAX((M184-AH184)*'1043Af Demande'!$B$31,0))</f>
        <v/>
      </c>
      <c r="S184" s="317" t="str">
        <f t="shared" si="93"/>
        <v/>
      </c>
      <c r="T184" s="107"/>
      <c r="U184" s="108" t="str">
        <f t="shared" si="94"/>
        <v/>
      </c>
      <c r="V184" s="109" t="str">
        <f>'1043Bf Données de base trav.'!M180</f>
        <v/>
      </c>
      <c r="W184" s="110" t="str">
        <f>IF(A184="","",'1043Bf Données de base trav.'!Q180-'1043Bf Données de base trav.'!R180)</f>
        <v/>
      </c>
      <c r="X184" s="110" t="str">
        <f>IF(OR($C184="",E184="",F184="",G184="",K184="",'1043Cf CA saisonniers'!$D$25&lt;&gt;"Droit accordé"),"",E184-(F184+G184+W184+K184))</f>
        <v/>
      </c>
      <c r="Y184" s="111" t="str">
        <f t="shared" si="95"/>
        <v/>
      </c>
      <c r="Z184" s="111" t="str">
        <f t="shared" si="96"/>
        <v/>
      </c>
      <c r="AA184" s="111" t="str">
        <f t="shared" si="97"/>
        <v/>
      </c>
      <c r="AB184" s="112" t="str">
        <f t="shared" si="98"/>
        <v/>
      </c>
      <c r="AC184" s="112" t="str">
        <f t="shared" si="99"/>
        <v/>
      </c>
      <c r="AD184" s="112" t="str">
        <f t="shared" si="100"/>
        <v/>
      </c>
      <c r="AE184" s="112" t="str">
        <f t="shared" si="101"/>
        <v/>
      </c>
      <c r="AF184" s="112" t="str">
        <f t="shared" si="102"/>
        <v/>
      </c>
      <c r="AG184" s="112" t="str">
        <f>IF(OR($C184="",L184="",M184=""),"",MAX(N184+'1043Bf Données de base trav.'!T180-M184,0))</f>
        <v/>
      </c>
      <c r="AH184" s="112">
        <f>'1043Bf Données de base trav.'!T180</f>
        <v>0</v>
      </c>
      <c r="AI184" s="112" t="str">
        <f t="shared" si="103"/>
        <v/>
      </c>
      <c r="AJ184" s="113">
        <f t="shared" si="104"/>
        <v>0</v>
      </c>
      <c r="AK184" s="114">
        <f t="shared" si="85"/>
        <v>0</v>
      </c>
      <c r="AL184" s="112">
        <f t="shared" si="105"/>
        <v>0</v>
      </c>
      <c r="AM184" s="112">
        <f>IF(E184="",0,'1043Bf Données de base trav.'!P180)</f>
        <v>0</v>
      </c>
      <c r="AN184" s="115">
        <f>IF('1043Bf Données de base trav.'!Y180&gt;0,AD184,0)</f>
        <v>0</v>
      </c>
      <c r="AO184" s="116">
        <f>IF('1043Bf Données de base trav.'!Y180&gt;0,'1043Bf Données de base trav.'!T180,0)</f>
        <v>0</v>
      </c>
      <c r="AP184" s="112" t="str">
        <f t="shared" si="106"/>
        <v/>
      </c>
      <c r="AQ184" s="112">
        <f>'1043Bf Données de base trav.'!P180</f>
        <v>0</v>
      </c>
      <c r="AR184" s="112">
        <f t="shared" si="107"/>
        <v>0</v>
      </c>
    </row>
    <row r="185" spans="1:44" s="39" customFormat="1" ht="16.95" customHeight="1">
      <c r="A185" s="121" t="str">
        <f>IF('1043Bf Données de base trav.'!A181="","",'1043Bf Données de base trav.'!A181)</f>
        <v/>
      </c>
      <c r="B185" s="122" t="str">
        <f>IF('1043Bf Données de base trav.'!B181="","",'1043Bf Données de base trav.'!B181)</f>
        <v/>
      </c>
      <c r="C185" s="118" t="str">
        <f>IF('1043Bf Données de base trav.'!C181="","",'1043Bf Données de base trav.'!C181)</f>
        <v/>
      </c>
      <c r="D185" s="304" t="str">
        <f>IF(ISERROR('1043Bf Données de base trav.'!AJ181),"",'1043Bf Données de base trav.'!AJ181)</f>
        <v/>
      </c>
      <c r="E185" s="305" t="str">
        <f>IF('1043Bf Données de base trav.'!N181="","",'1043Bf Données de base trav.'!N181)</f>
        <v/>
      </c>
      <c r="F185" s="306" t="str">
        <f>IF('1043Bf Données de base trav.'!O181="","",'1043Bf Données de base trav.'!O181)</f>
        <v/>
      </c>
      <c r="G185" s="307" t="str">
        <f>IF('1043Bf Données de base trav.'!P181="","",'1043Bf Données de base trav.'!P181)</f>
        <v/>
      </c>
      <c r="H185" s="308" t="str">
        <f>IF('1043Bf Données de base trav.'!Q181="","",'1043Bf Données de base trav.'!Q181)</f>
        <v/>
      </c>
      <c r="I185" s="309" t="str">
        <f>IF('1043Bf Données de base trav.'!R181="","",'1043Bf Données de base trav.'!R181)</f>
        <v/>
      </c>
      <c r="J185" s="310" t="str">
        <f t="shared" si="86"/>
        <v/>
      </c>
      <c r="K185" s="311" t="str">
        <f>IF('1043Bf Données de base trav.'!S181="","",'1043Bf Données de base trav.'!S181)</f>
        <v/>
      </c>
      <c r="L185" s="312" t="str">
        <f t="shared" si="87"/>
        <v/>
      </c>
      <c r="M185" s="313" t="str">
        <f t="shared" si="88"/>
        <v/>
      </c>
      <c r="N185" s="314" t="str">
        <f t="shared" si="89"/>
        <v/>
      </c>
      <c r="O185" s="315" t="str">
        <f t="shared" si="90"/>
        <v/>
      </c>
      <c r="P185" s="316" t="str">
        <f t="shared" si="91"/>
        <v/>
      </c>
      <c r="Q185" s="312" t="str">
        <f t="shared" si="92"/>
        <v/>
      </c>
      <c r="R185" s="306" t="str">
        <f>IF(Q185="","",MAX((M185-AH185)*'1043Af Demande'!$B$31,0))</f>
        <v/>
      </c>
      <c r="S185" s="317" t="str">
        <f t="shared" si="93"/>
        <v/>
      </c>
      <c r="T185" s="107"/>
      <c r="U185" s="108" t="str">
        <f t="shared" si="94"/>
        <v/>
      </c>
      <c r="V185" s="109" t="str">
        <f>'1043Bf Données de base trav.'!M181</f>
        <v/>
      </c>
      <c r="W185" s="110" t="str">
        <f>IF(A185="","",'1043Bf Données de base trav.'!Q181-'1043Bf Données de base trav.'!R181)</f>
        <v/>
      </c>
      <c r="X185" s="110" t="str">
        <f>IF(OR($C185="",E185="",F185="",G185="",K185="",'1043Cf CA saisonniers'!$D$25&lt;&gt;"Droit accordé"),"",E185-(F185+G185+W185+K185))</f>
        <v/>
      </c>
      <c r="Y185" s="111" t="str">
        <f t="shared" si="95"/>
        <v/>
      </c>
      <c r="Z185" s="111" t="str">
        <f t="shared" si="96"/>
        <v/>
      </c>
      <c r="AA185" s="111" t="str">
        <f t="shared" si="97"/>
        <v/>
      </c>
      <c r="AB185" s="112" t="str">
        <f t="shared" si="98"/>
        <v/>
      </c>
      <c r="AC185" s="112" t="str">
        <f t="shared" si="99"/>
        <v/>
      </c>
      <c r="AD185" s="112" t="str">
        <f t="shared" si="100"/>
        <v/>
      </c>
      <c r="AE185" s="112" t="str">
        <f t="shared" si="101"/>
        <v/>
      </c>
      <c r="AF185" s="112" t="str">
        <f t="shared" si="102"/>
        <v/>
      </c>
      <c r="AG185" s="112" t="str">
        <f>IF(OR($C185="",L185="",M185=""),"",MAX(N185+'1043Bf Données de base trav.'!T181-M185,0))</f>
        <v/>
      </c>
      <c r="AH185" s="112">
        <f>'1043Bf Données de base trav.'!T181</f>
        <v>0</v>
      </c>
      <c r="AI185" s="112" t="str">
        <f t="shared" si="103"/>
        <v/>
      </c>
      <c r="AJ185" s="113">
        <f t="shared" si="104"/>
        <v>0</v>
      </c>
      <c r="AK185" s="114">
        <f t="shared" si="85"/>
        <v>0</v>
      </c>
      <c r="AL185" s="112">
        <f t="shared" si="105"/>
        <v>0</v>
      </c>
      <c r="AM185" s="112">
        <f>IF(E185="",0,'1043Bf Données de base trav.'!P181)</f>
        <v>0</v>
      </c>
      <c r="AN185" s="115">
        <f>IF('1043Bf Données de base trav.'!Y181&gt;0,AD185,0)</f>
        <v>0</v>
      </c>
      <c r="AO185" s="116">
        <f>IF('1043Bf Données de base trav.'!Y181&gt;0,'1043Bf Données de base trav.'!T181,0)</f>
        <v>0</v>
      </c>
      <c r="AP185" s="112" t="str">
        <f t="shared" si="106"/>
        <v/>
      </c>
      <c r="AQ185" s="112">
        <f>'1043Bf Données de base trav.'!P181</f>
        <v>0</v>
      </c>
      <c r="AR185" s="112">
        <f t="shared" si="107"/>
        <v>0</v>
      </c>
    </row>
    <row r="186" spans="1:44" s="39" customFormat="1" ht="16.95" customHeight="1">
      <c r="A186" s="121" t="str">
        <f>IF('1043Bf Données de base trav.'!A182="","",'1043Bf Données de base trav.'!A182)</f>
        <v/>
      </c>
      <c r="B186" s="122" t="str">
        <f>IF('1043Bf Données de base trav.'!B182="","",'1043Bf Données de base trav.'!B182)</f>
        <v/>
      </c>
      <c r="C186" s="118" t="str">
        <f>IF('1043Bf Données de base trav.'!C182="","",'1043Bf Données de base trav.'!C182)</f>
        <v/>
      </c>
      <c r="D186" s="304" t="str">
        <f>IF(ISERROR('1043Bf Données de base trav.'!AJ182),"",'1043Bf Données de base trav.'!AJ182)</f>
        <v/>
      </c>
      <c r="E186" s="305" t="str">
        <f>IF('1043Bf Données de base trav.'!N182="","",'1043Bf Données de base trav.'!N182)</f>
        <v/>
      </c>
      <c r="F186" s="306" t="str">
        <f>IF('1043Bf Données de base trav.'!O182="","",'1043Bf Données de base trav.'!O182)</f>
        <v/>
      </c>
      <c r="G186" s="307" t="str">
        <f>IF('1043Bf Données de base trav.'!P182="","",'1043Bf Données de base trav.'!P182)</f>
        <v/>
      </c>
      <c r="H186" s="308" t="str">
        <f>IF('1043Bf Données de base trav.'!Q182="","",'1043Bf Données de base trav.'!Q182)</f>
        <v/>
      </c>
      <c r="I186" s="309" t="str">
        <f>IF('1043Bf Données de base trav.'!R182="","",'1043Bf Données de base trav.'!R182)</f>
        <v/>
      </c>
      <c r="J186" s="310" t="str">
        <f t="shared" si="86"/>
        <v/>
      </c>
      <c r="K186" s="311" t="str">
        <f>IF('1043Bf Données de base trav.'!S182="","",'1043Bf Données de base trav.'!S182)</f>
        <v/>
      </c>
      <c r="L186" s="312" t="str">
        <f t="shared" si="87"/>
        <v/>
      </c>
      <c r="M186" s="313" t="str">
        <f t="shared" si="88"/>
        <v/>
      </c>
      <c r="N186" s="314" t="str">
        <f t="shared" si="89"/>
        <v/>
      </c>
      <c r="O186" s="315" t="str">
        <f t="shared" si="90"/>
        <v/>
      </c>
      <c r="P186" s="316" t="str">
        <f t="shared" si="91"/>
        <v/>
      </c>
      <c r="Q186" s="312" t="str">
        <f t="shared" si="92"/>
        <v/>
      </c>
      <c r="R186" s="306" t="str">
        <f>IF(Q186="","",MAX((M186-AH186)*'1043Af Demande'!$B$31,0))</f>
        <v/>
      </c>
      <c r="S186" s="317" t="str">
        <f t="shared" si="93"/>
        <v/>
      </c>
      <c r="T186" s="107"/>
      <c r="U186" s="108" t="str">
        <f t="shared" si="94"/>
        <v/>
      </c>
      <c r="V186" s="109" t="str">
        <f>'1043Bf Données de base trav.'!M182</f>
        <v/>
      </c>
      <c r="W186" s="110" t="str">
        <f>IF(A186="","",'1043Bf Données de base trav.'!Q182-'1043Bf Données de base trav.'!R182)</f>
        <v/>
      </c>
      <c r="X186" s="110" t="str">
        <f>IF(OR($C186="",E186="",F186="",G186="",K186="",'1043Cf CA saisonniers'!$D$25&lt;&gt;"Droit accordé"),"",E186-(F186+G186+W186+K186))</f>
        <v/>
      </c>
      <c r="Y186" s="111" t="str">
        <f t="shared" si="95"/>
        <v/>
      </c>
      <c r="Z186" s="111" t="str">
        <f t="shared" si="96"/>
        <v/>
      </c>
      <c r="AA186" s="111" t="str">
        <f t="shared" si="97"/>
        <v/>
      </c>
      <c r="AB186" s="112" t="str">
        <f t="shared" si="98"/>
        <v/>
      </c>
      <c r="AC186" s="112" t="str">
        <f t="shared" si="99"/>
        <v/>
      </c>
      <c r="AD186" s="112" t="str">
        <f t="shared" si="100"/>
        <v/>
      </c>
      <c r="AE186" s="112" t="str">
        <f t="shared" si="101"/>
        <v/>
      </c>
      <c r="AF186" s="112" t="str">
        <f t="shared" si="102"/>
        <v/>
      </c>
      <c r="AG186" s="112" t="str">
        <f>IF(OR($C186="",L186="",M186=""),"",MAX(N186+'1043Bf Données de base trav.'!T182-M186,0))</f>
        <v/>
      </c>
      <c r="AH186" s="112">
        <f>'1043Bf Données de base trav.'!T182</f>
        <v>0</v>
      </c>
      <c r="AI186" s="112" t="str">
        <f t="shared" si="103"/>
        <v/>
      </c>
      <c r="AJ186" s="113">
        <f t="shared" si="104"/>
        <v>0</v>
      </c>
      <c r="AK186" s="114">
        <f t="shared" si="85"/>
        <v>0</v>
      </c>
      <c r="AL186" s="112">
        <f t="shared" si="105"/>
        <v>0</v>
      </c>
      <c r="AM186" s="112">
        <f>IF(E186="",0,'1043Bf Données de base trav.'!P182)</f>
        <v>0</v>
      </c>
      <c r="AN186" s="115">
        <f>IF('1043Bf Données de base trav.'!Y182&gt;0,AD186,0)</f>
        <v>0</v>
      </c>
      <c r="AO186" s="116">
        <f>IF('1043Bf Données de base trav.'!Y182&gt;0,'1043Bf Données de base trav.'!T182,0)</f>
        <v>0</v>
      </c>
      <c r="AP186" s="112" t="str">
        <f t="shared" si="106"/>
        <v/>
      </c>
      <c r="AQ186" s="112">
        <f>'1043Bf Données de base trav.'!P182</f>
        <v>0</v>
      </c>
      <c r="AR186" s="112">
        <f t="shared" si="107"/>
        <v>0</v>
      </c>
    </row>
    <row r="187" spans="1:44" s="39" customFormat="1" ht="16.95" customHeight="1">
      <c r="A187" s="121" t="str">
        <f>IF('1043Bf Données de base trav.'!A183="","",'1043Bf Données de base trav.'!A183)</f>
        <v/>
      </c>
      <c r="B187" s="122" t="str">
        <f>IF('1043Bf Données de base trav.'!B183="","",'1043Bf Données de base trav.'!B183)</f>
        <v/>
      </c>
      <c r="C187" s="118" t="str">
        <f>IF('1043Bf Données de base trav.'!C183="","",'1043Bf Données de base trav.'!C183)</f>
        <v/>
      </c>
      <c r="D187" s="304" t="str">
        <f>IF(ISERROR('1043Bf Données de base trav.'!AJ183),"",'1043Bf Données de base trav.'!AJ183)</f>
        <v/>
      </c>
      <c r="E187" s="305" t="str">
        <f>IF('1043Bf Données de base trav.'!N183="","",'1043Bf Données de base trav.'!N183)</f>
        <v/>
      </c>
      <c r="F187" s="306" t="str">
        <f>IF('1043Bf Données de base trav.'!O183="","",'1043Bf Données de base trav.'!O183)</f>
        <v/>
      </c>
      <c r="G187" s="307" t="str">
        <f>IF('1043Bf Données de base trav.'!P183="","",'1043Bf Données de base trav.'!P183)</f>
        <v/>
      </c>
      <c r="H187" s="308" t="str">
        <f>IF('1043Bf Données de base trav.'!Q183="","",'1043Bf Données de base trav.'!Q183)</f>
        <v/>
      </c>
      <c r="I187" s="309" t="str">
        <f>IF('1043Bf Données de base trav.'!R183="","",'1043Bf Données de base trav.'!R183)</f>
        <v/>
      </c>
      <c r="J187" s="310" t="str">
        <f t="shared" si="86"/>
        <v/>
      </c>
      <c r="K187" s="311" t="str">
        <f>IF('1043Bf Données de base trav.'!S183="","",'1043Bf Données de base trav.'!S183)</f>
        <v/>
      </c>
      <c r="L187" s="312" t="str">
        <f t="shared" si="87"/>
        <v/>
      </c>
      <c r="M187" s="313" t="str">
        <f t="shared" si="88"/>
        <v/>
      </c>
      <c r="N187" s="314" t="str">
        <f t="shared" si="89"/>
        <v/>
      </c>
      <c r="O187" s="315" t="str">
        <f t="shared" si="90"/>
        <v/>
      </c>
      <c r="P187" s="316" t="str">
        <f t="shared" si="91"/>
        <v/>
      </c>
      <c r="Q187" s="312" t="str">
        <f t="shared" si="92"/>
        <v/>
      </c>
      <c r="R187" s="306" t="str">
        <f>IF(Q187="","",MAX((M187-AH187)*'1043Af Demande'!$B$31,0))</f>
        <v/>
      </c>
      <c r="S187" s="317" t="str">
        <f t="shared" si="93"/>
        <v/>
      </c>
      <c r="T187" s="107"/>
      <c r="U187" s="108" t="str">
        <f t="shared" si="94"/>
        <v/>
      </c>
      <c r="V187" s="109" t="str">
        <f>'1043Bf Données de base trav.'!M183</f>
        <v/>
      </c>
      <c r="W187" s="110" t="str">
        <f>IF(A187="","",'1043Bf Données de base trav.'!Q183-'1043Bf Données de base trav.'!R183)</f>
        <v/>
      </c>
      <c r="X187" s="110" t="str">
        <f>IF(OR($C187="",E187="",F187="",G187="",K187="",'1043Cf CA saisonniers'!$D$25&lt;&gt;"Droit accordé"),"",E187-(F187+G187+W187+K187))</f>
        <v/>
      </c>
      <c r="Y187" s="111" t="str">
        <f t="shared" si="95"/>
        <v/>
      </c>
      <c r="Z187" s="111" t="str">
        <f t="shared" si="96"/>
        <v/>
      </c>
      <c r="AA187" s="111" t="str">
        <f t="shared" si="97"/>
        <v/>
      </c>
      <c r="AB187" s="112" t="str">
        <f t="shared" si="98"/>
        <v/>
      </c>
      <c r="AC187" s="112" t="str">
        <f t="shared" si="99"/>
        <v/>
      </c>
      <c r="AD187" s="112" t="str">
        <f t="shared" si="100"/>
        <v/>
      </c>
      <c r="AE187" s="112" t="str">
        <f t="shared" si="101"/>
        <v/>
      </c>
      <c r="AF187" s="112" t="str">
        <f t="shared" si="102"/>
        <v/>
      </c>
      <c r="AG187" s="112" t="str">
        <f>IF(OR($C187="",L187="",M187=""),"",MAX(N187+'1043Bf Données de base trav.'!T183-M187,0))</f>
        <v/>
      </c>
      <c r="AH187" s="112">
        <f>'1043Bf Données de base trav.'!T183</f>
        <v>0</v>
      </c>
      <c r="AI187" s="112" t="str">
        <f t="shared" si="103"/>
        <v/>
      </c>
      <c r="AJ187" s="113">
        <f t="shared" si="104"/>
        <v>0</v>
      </c>
      <c r="AK187" s="114">
        <f t="shared" si="85"/>
        <v>0</v>
      </c>
      <c r="AL187" s="112">
        <f t="shared" si="105"/>
        <v>0</v>
      </c>
      <c r="AM187" s="112">
        <f>IF(E187="",0,'1043Bf Données de base trav.'!P183)</f>
        <v>0</v>
      </c>
      <c r="AN187" s="115">
        <f>IF('1043Bf Données de base trav.'!Y183&gt;0,AD187,0)</f>
        <v>0</v>
      </c>
      <c r="AO187" s="116">
        <f>IF('1043Bf Données de base trav.'!Y183&gt;0,'1043Bf Données de base trav.'!T183,0)</f>
        <v>0</v>
      </c>
      <c r="AP187" s="112" t="str">
        <f t="shared" si="106"/>
        <v/>
      </c>
      <c r="AQ187" s="112">
        <f>'1043Bf Données de base trav.'!P183</f>
        <v>0</v>
      </c>
      <c r="AR187" s="112">
        <f t="shared" si="107"/>
        <v>0</v>
      </c>
    </row>
    <row r="188" spans="1:44" s="39" customFormat="1" ht="16.95" customHeight="1">
      <c r="A188" s="121" t="str">
        <f>IF('1043Bf Données de base trav.'!A184="","",'1043Bf Données de base trav.'!A184)</f>
        <v/>
      </c>
      <c r="B188" s="122" t="str">
        <f>IF('1043Bf Données de base trav.'!B184="","",'1043Bf Données de base trav.'!B184)</f>
        <v/>
      </c>
      <c r="C188" s="118" t="str">
        <f>IF('1043Bf Données de base trav.'!C184="","",'1043Bf Données de base trav.'!C184)</f>
        <v/>
      </c>
      <c r="D188" s="304" t="str">
        <f>IF(ISERROR('1043Bf Données de base trav.'!AJ184),"",'1043Bf Données de base trav.'!AJ184)</f>
        <v/>
      </c>
      <c r="E188" s="305" t="str">
        <f>IF('1043Bf Données de base trav.'!N184="","",'1043Bf Données de base trav.'!N184)</f>
        <v/>
      </c>
      <c r="F188" s="306" t="str">
        <f>IF('1043Bf Données de base trav.'!O184="","",'1043Bf Données de base trav.'!O184)</f>
        <v/>
      </c>
      <c r="G188" s="307" t="str">
        <f>IF('1043Bf Données de base trav.'!P184="","",'1043Bf Données de base trav.'!P184)</f>
        <v/>
      </c>
      <c r="H188" s="308" t="str">
        <f>IF('1043Bf Données de base trav.'!Q184="","",'1043Bf Données de base trav.'!Q184)</f>
        <v/>
      </c>
      <c r="I188" s="309" t="str">
        <f>IF('1043Bf Données de base trav.'!R184="","",'1043Bf Données de base trav.'!R184)</f>
        <v/>
      </c>
      <c r="J188" s="310" t="str">
        <f t="shared" si="86"/>
        <v/>
      </c>
      <c r="K188" s="311" t="str">
        <f>IF('1043Bf Données de base trav.'!S184="","",'1043Bf Données de base trav.'!S184)</f>
        <v/>
      </c>
      <c r="L188" s="312" t="str">
        <f t="shared" si="87"/>
        <v/>
      </c>
      <c r="M188" s="313" t="str">
        <f t="shared" si="88"/>
        <v/>
      </c>
      <c r="N188" s="314" t="str">
        <f t="shared" si="89"/>
        <v/>
      </c>
      <c r="O188" s="315" t="str">
        <f t="shared" si="90"/>
        <v/>
      </c>
      <c r="P188" s="316" t="str">
        <f t="shared" si="91"/>
        <v/>
      </c>
      <c r="Q188" s="312" t="str">
        <f t="shared" si="92"/>
        <v/>
      </c>
      <c r="R188" s="306" t="str">
        <f>IF(Q188="","",MAX((M188-AH188)*'1043Af Demande'!$B$31,0))</f>
        <v/>
      </c>
      <c r="S188" s="317" t="str">
        <f t="shared" si="93"/>
        <v/>
      </c>
      <c r="T188" s="107"/>
      <c r="U188" s="108" t="str">
        <f t="shared" si="94"/>
        <v/>
      </c>
      <c r="V188" s="109" t="str">
        <f>'1043Bf Données de base trav.'!M184</f>
        <v/>
      </c>
      <c r="W188" s="110" t="str">
        <f>IF(A188="","",'1043Bf Données de base trav.'!Q184-'1043Bf Données de base trav.'!R184)</f>
        <v/>
      </c>
      <c r="X188" s="110" t="str">
        <f>IF(OR($C188="",E188="",F188="",G188="",K188="",'1043Cf CA saisonniers'!$D$25&lt;&gt;"Droit accordé"),"",E188-(F188+G188+W188+K188))</f>
        <v/>
      </c>
      <c r="Y188" s="111" t="str">
        <f t="shared" si="95"/>
        <v/>
      </c>
      <c r="Z188" s="111" t="str">
        <f t="shared" si="96"/>
        <v/>
      </c>
      <c r="AA188" s="111" t="str">
        <f t="shared" si="97"/>
        <v/>
      </c>
      <c r="AB188" s="112" t="str">
        <f t="shared" si="98"/>
        <v/>
      </c>
      <c r="AC188" s="112" t="str">
        <f t="shared" si="99"/>
        <v/>
      </c>
      <c r="AD188" s="112" t="str">
        <f t="shared" si="100"/>
        <v/>
      </c>
      <c r="AE188" s="112" t="str">
        <f t="shared" si="101"/>
        <v/>
      </c>
      <c r="AF188" s="112" t="str">
        <f t="shared" si="102"/>
        <v/>
      </c>
      <c r="AG188" s="112" t="str">
        <f>IF(OR($C188="",L188="",M188=""),"",MAX(N188+'1043Bf Données de base trav.'!T184-M188,0))</f>
        <v/>
      </c>
      <c r="AH188" s="112">
        <f>'1043Bf Données de base trav.'!T184</f>
        <v>0</v>
      </c>
      <c r="AI188" s="112" t="str">
        <f t="shared" si="103"/>
        <v/>
      </c>
      <c r="AJ188" s="113">
        <f t="shared" si="104"/>
        <v>0</v>
      </c>
      <c r="AK188" s="114">
        <f t="shared" si="85"/>
        <v>0</v>
      </c>
      <c r="AL188" s="112">
        <f t="shared" si="105"/>
        <v>0</v>
      </c>
      <c r="AM188" s="112">
        <f>IF(E188="",0,'1043Bf Données de base trav.'!P184)</f>
        <v>0</v>
      </c>
      <c r="AN188" s="115">
        <f>IF('1043Bf Données de base trav.'!Y184&gt;0,AD188,0)</f>
        <v>0</v>
      </c>
      <c r="AO188" s="116">
        <f>IF('1043Bf Données de base trav.'!Y184&gt;0,'1043Bf Données de base trav.'!T184,0)</f>
        <v>0</v>
      </c>
      <c r="AP188" s="112" t="str">
        <f t="shared" si="106"/>
        <v/>
      </c>
      <c r="AQ188" s="112">
        <f>'1043Bf Données de base trav.'!P184</f>
        <v>0</v>
      </c>
      <c r="AR188" s="112">
        <f t="shared" si="107"/>
        <v>0</v>
      </c>
    </row>
    <row r="189" spans="1:44" s="39" customFormat="1" ht="16.95" customHeight="1">
      <c r="A189" s="121" t="str">
        <f>IF('1043Bf Données de base trav.'!A185="","",'1043Bf Données de base trav.'!A185)</f>
        <v/>
      </c>
      <c r="B189" s="122" t="str">
        <f>IF('1043Bf Données de base trav.'!B185="","",'1043Bf Données de base trav.'!B185)</f>
        <v/>
      </c>
      <c r="C189" s="118" t="str">
        <f>IF('1043Bf Données de base trav.'!C185="","",'1043Bf Données de base trav.'!C185)</f>
        <v/>
      </c>
      <c r="D189" s="304" t="str">
        <f>IF(ISERROR('1043Bf Données de base trav.'!AJ185),"",'1043Bf Données de base trav.'!AJ185)</f>
        <v/>
      </c>
      <c r="E189" s="305" t="str">
        <f>IF('1043Bf Données de base trav.'!N185="","",'1043Bf Données de base trav.'!N185)</f>
        <v/>
      </c>
      <c r="F189" s="306" t="str">
        <f>IF('1043Bf Données de base trav.'!O185="","",'1043Bf Données de base trav.'!O185)</f>
        <v/>
      </c>
      <c r="G189" s="307" t="str">
        <f>IF('1043Bf Données de base trav.'!P185="","",'1043Bf Données de base trav.'!P185)</f>
        <v/>
      </c>
      <c r="H189" s="308" t="str">
        <f>IF('1043Bf Données de base trav.'!Q185="","",'1043Bf Données de base trav.'!Q185)</f>
        <v/>
      </c>
      <c r="I189" s="309" t="str">
        <f>IF('1043Bf Données de base trav.'!R185="","",'1043Bf Données de base trav.'!R185)</f>
        <v/>
      </c>
      <c r="J189" s="310" t="str">
        <f t="shared" si="86"/>
        <v/>
      </c>
      <c r="K189" s="311" t="str">
        <f>IF('1043Bf Données de base trav.'!S185="","",'1043Bf Données de base trav.'!S185)</f>
        <v/>
      </c>
      <c r="L189" s="312" t="str">
        <f t="shared" si="87"/>
        <v/>
      </c>
      <c r="M189" s="313" t="str">
        <f t="shared" si="88"/>
        <v/>
      </c>
      <c r="N189" s="314" t="str">
        <f t="shared" si="89"/>
        <v/>
      </c>
      <c r="O189" s="315" t="str">
        <f t="shared" si="90"/>
        <v/>
      </c>
      <c r="P189" s="316" t="str">
        <f t="shared" si="91"/>
        <v/>
      </c>
      <c r="Q189" s="312" t="str">
        <f t="shared" si="92"/>
        <v/>
      </c>
      <c r="R189" s="306" t="str">
        <f>IF(Q189="","",MAX((M189-AH189)*'1043Af Demande'!$B$31,0))</f>
        <v/>
      </c>
      <c r="S189" s="317" t="str">
        <f t="shared" si="93"/>
        <v/>
      </c>
      <c r="T189" s="107"/>
      <c r="U189" s="108" t="str">
        <f t="shared" si="94"/>
        <v/>
      </c>
      <c r="V189" s="109" t="str">
        <f>'1043Bf Données de base trav.'!M185</f>
        <v/>
      </c>
      <c r="W189" s="110" t="str">
        <f>IF(A189="","",'1043Bf Données de base trav.'!Q185-'1043Bf Données de base trav.'!R185)</f>
        <v/>
      </c>
      <c r="X189" s="110" t="str">
        <f>IF(OR($C189="",E189="",F189="",G189="",K189="",'1043Cf CA saisonniers'!$D$25&lt;&gt;"Droit accordé"),"",E189-(F189+G189+W189+K189))</f>
        <v/>
      </c>
      <c r="Y189" s="111" t="str">
        <f t="shared" si="95"/>
        <v/>
      </c>
      <c r="Z189" s="111" t="str">
        <f t="shared" si="96"/>
        <v/>
      </c>
      <c r="AA189" s="111" t="str">
        <f t="shared" si="97"/>
        <v/>
      </c>
      <c r="AB189" s="112" t="str">
        <f t="shared" si="98"/>
        <v/>
      </c>
      <c r="AC189" s="112" t="str">
        <f t="shared" si="99"/>
        <v/>
      </c>
      <c r="AD189" s="112" t="str">
        <f t="shared" si="100"/>
        <v/>
      </c>
      <c r="AE189" s="112" t="str">
        <f t="shared" si="101"/>
        <v/>
      </c>
      <c r="AF189" s="112" t="str">
        <f t="shared" si="102"/>
        <v/>
      </c>
      <c r="AG189" s="112" t="str">
        <f>IF(OR($C189="",L189="",M189=""),"",MAX(N189+'1043Bf Données de base trav.'!T185-M189,0))</f>
        <v/>
      </c>
      <c r="AH189" s="112">
        <f>'1043Bf Données de base trav.'!T185</f>
        <v>0</v>
      </c>
      <c r="AI189" s="112" t="str">
        <f t="shared" si="103"/>
        <v/>
      </c>
      <c r="AJ189" s="113">
        <f t="shared" si="104"/>
        <v>0</v>
      </c>
      <c r="AK189" s="114">
        <f t="shared" si="85"/>
        <v>0</v>
      </c>
      <c r="AL189" s="112">
        <f t="shared" si="105"/>
        <v>0</v>
      </c>
      <c r="AM189" s="112">
        <f>IF(E189="",0,'1043Bf Données de base trav.'!P185)</f>
        <v>0</v>
      </c>
      <c r="AN189" s="115">
        <f>IF('1043Bf Données de base trav.'!Y185&gt;0,AD189,0)</f>
        <v>0</v>
      </c>
      <c r="AO189" s="116">
        <f>IF('1043Bf Données de base trav.'!Y185&gt;0,'1043Bf Données de base trav.'!T185,0)</f>
        <v>0</v>
      </c>
      <c r="AP189" s="112" t="str">
        <f t="shared" si="106"/>
        <v/>
      </c>
      <c r="AQ189" s="112">
        <f>'1043Bf Données de base trav.'!P185</f>
        <v>0</v>
      </c>
      <c r="AR189" s="112">
        <f t="shared" si="107"/>
        <v>0</v>
      </c>
    </row>
    <row r="190" spans="1:44" s="39" customFormat="1" ht="16.95" customHeight="1">
      <c r="A190" s="121" t="str">
        <f>IF('1043Bf Données de base trav.'!A186="","",'1043Bf Données de base trav.'!A186)</f>
        <v/>
      </c>
      <c r="B190" s="122" t="str">
        <f>IF('1043Bf Données de base trav.'!B186="","",'1043Bf Données de base trav.'!B186)</f>
        <v/>
      </c>
      <c r="C190" s="118" t="str">
        <f>IF('1043Bf Données de base trav.'!C186="","",'1043Bf Données de base trav.'!C186)</f>
        <v/>
      </c>
      <c r="D190" s="304" t="str">
        <f>IF(ISERROR('1043Bf Données de base trav.'!AJ186),"",'1043Bf Données de base trav.'!AJ186)</f>
        <v/>
      </c>
      <c r="E190" s="305" t="str">
        <f>IF('1043Bf Données de base trav.'!N186="","",'1043Bf Données de base trav.'!N186)</f>
        <v/>
      </c>
      <c r="F190" s="306" t="str">
        <f>IF('1043Bf Données de base trav.'!O186="","",'1043Bf Données de base trav.'!O186)</f>
        <v/>
      </c>
      <c r="G190" s="307" t="str">
        <f>IF('1043Bf Données de base trav.'!P186="","",'1043Bf Données de base trav.'!P186)</f>
        <v/>
      </c>
      <c r="H190" s="308" t="str">
        <f>IF('1043Bf Données de base trav.'!Q186="","",'1043Bf Données de base trav.'!Q186)</f>
        <v/>
      </c>
      <c r="I190" s="309" t="str">
        <f>IF('1043Bf Données de base trav.'!R186="","",'1043Bf Données de base trav.'!R186)</f>
        <v/>
      </c>
      <c r="J190" s="310" t="str">
        <f t="shared" si="86"/>
        <v/>
      </c>
      <c r="K190" s="311" t="str">
        <f>IF('1043Bf Données de base trav.'!S186="","",'1043Bf Données de base trav.'!S186)</f>
        <v/>
      </c>
      <c r="L190" s="312" t="str">
        <f t="shared" si="87"/>
        <v/>
      </c>
      <c r="M190" s="313" t="str">
        <f t="shared" si="88"/>
        <v/>
      </c>
      <c r="N190" s="314" t="str">
        <f t="shared" si="89"/>
        <v/>
      </c>
      <c r="O190" s="315" t="str">
        <f t="shared" si="90"/>
        <v/>
      </c>
      <c r="P190" s="316" t="str">
        <f t="shared" si="91"/>
        <v/>
      </c>
      <c r="Q190" s="312" t="str">
        <f t="shared" si="92"/>
        <v/>
      </c>
      <c r="R190" s="306" t="str">
        <f>IF(Q190="","",MAX((M190-AH190)*'1043Af Demande'!$B$31,0))</f>
        <v/>
      </c>
      <c r="S190" s="317" t="str">
        <f t="shared" si="93"/>
        <v/>
      </c>
      <c r="T190" s="107"/>
      <c r="U190" s="108" t="str">
        <f t="shared" si="94"/>
        <v/>
      </c>
      <c r="V190" s="109" t="str">
        <f>'1043Bf Données de base trav.'!M186</f>
        <v/>
      </c>
      <c r="W190" s="110" t="str">
        <f>IF(A190="","",'1043Bf Données de base trav.'!Q186-'1043Bf Données de base trav.'!R186)</f>
        <v/>
      </c>
      <c r="X190" s="110" t="str">
        <f>IF(OR($C190="",E190="",F190="",G190="",K190="",'1043Cf CA saisonniers'!$D$25&lt;&gt;"Droit accordé"),"",E190-(F190+G190+W190+K190))</f>
        <v/>
      </c>
      <c r="Y190" s="111" t="str">
        <f t="shared" si="95"/>
        <v/>
      </c>
      <c r="Z190" s="111" t="str">
        <f t="shared" si="96"/>
        <v/>
      </c>
      <c r="AA190" s="111" t="str">
        <f t="shared" si="97"/>
        <v/>
      </c>
      <c r="AB190" s="112" t="str">
        <f t="shared" si="98"/>
        <v/>
      </c>
      <c r="AC190" s="112" t="str">
        <f t="shared" si="99"/>
        <v/>
      </c>
      <c r="AD190" s="112" t="str">
        <f t="shared" si="100"/>
        <v/>
      </c>
      <c r="AE190" s="112" t="str">
        <f t="shared" si="101"/>
        <v/>
      </c>
      <c r="AF190" s="112" t="str">
        <f t="shared" si="102"/>
        <v/>
      </c>
      <c r="AG190" s="112" t="str">
        <f>IF(OR($C190="",L190="",M190=""),"",MAX(N190+'1043Bf Données de base trav.'!T186-M190,0))</f>
        <v/>
      </c>
      <c r="AH190" s="112">
        <f>'1043Bf Données de base trav.'!T186</f>
        <v>0</v>
      </c>
      <c r="AI190" s="112" t="str">
        <f t="shared" si="103"/>
        <v/>
      </c>
      <c r="AJ190" s="113">
        <f t="shared" si="104"/>
        <v>0</v>
      </c>
      <c r="AK190" s="114">
        <f t="shared" si="85"/>
        <v>0</v>
      </c>
      <c r="AL190" s="112">
        <f t="shared" si="105"/>
        <v>0</v>
      </c>
      <c r="AM190" s="112">
        <f>IF(E190="",0,'1043Bf Données de base trav.'!P186)</f>
        <v>0</v>
      </c>
      <c r="AN190" s="115">
        <f>IF('1043Bf Données de base trav.'!Y186&gt;0,AD190,0)</f>
        <v>0</v>
      </c>
      <c r="AO190" s="116">
        <f>IF('1043Bf Données de base trav.'!Y186&gt;0,'1043Bf Données de base trav.'!T186,0)</f>
        <v>0</v>
      </c>
      <c r="AP190" s="112" t="str">
        <f t="shared" si="106"/>
        <v/>
      </c>
      <c r="AQ190" s="112">
        <f>'1043Bf Données de base trav.'!P186</f>
        <v>0</v>
      </c>
      <c r="AR190" s="112">
        <f t="shared" si="107"/>
        <v>0</v>
      </c>
    </row>
    <row r="191" spans="1:44" s="39" customFormat="1" ht="16.95" customHeight="1">
      <c r="A191" s="121" t="str">
        <f>IF('1043Bf Données de base trav.'!A187="","",'1043Bf Données de base trav.'!A187)</f>
        <v/>
      </c>
      <c r="B191" s="122" t="str">
        <f>IF('1043Bf Données de base trav.'!B187="","",'1043Bf Données de base trav.'!B187)</f>
        <v/>
      </c>
      <c r="C191" s="118" t="str">
        <f>IF('1043Bf Données de base trav.'!C187="","",'1043Bf Données de base trav.'!C187)</f>
        <v/>
      </c>
      <c r="D191" s="304" t="str">
        <f>IF(ISERROR('1043Bf Données de base trav.'!AJ187),"",'1043Bf Données de base trav.'!AJ187)</f>
        <v/>
      </c>
      <c r="E191" s="305" t="str">
        <f>IF('1043Bf Données de base trav.'!N187="","",'1043Bf Données de base trav.'!N187)</f>
        <v/>
      </c>
      <c r="F191" s="306" t="str">
        <f>IF('1043Bf Données de base trav.'!O187="","",'1043Bf Données de base trav.'!O187)</f>
        <v/>
      </c>
      <c r="G191" s="307" t="str">
        <f>IF('1043Bf Données de base trav.'!P187="","",'1043Bf Données de base trav.'!P187)</f>
        <v/>
      </c>
      <c r="H191" s="308" t="str">
        <f>IF('1043Bf Données de base trav.'!Q187="","",'1043Bf Données de base trav.'!Q187)</f>
        <v/>
      </c>
      <c r="I191" s="309" t="str">
        <f>IF('1043Bf Données de base trav.'!R187="","",'1043Bf Données de base trav.'!R187)</f>
        <v/>
      </c>
      <c r="J191" s="310" t="str">
        <f t="shared" si="86"/>
        <v/>
      </c>
      <c r="K191" s="311" t="str">
        <f>IF('1043Bf Données de base trav.'!S187="","",'1043Bf Données de base trav.'!S187)</f>
        <v/>
      </c>
      <c r="L191" s="312" t="str">
        <f t="shared" si="87"/>
        <v/>
      </c>
      <c r="M191" s="313" t="str">
        <f t="shared" si="88"/>
        <v/>
      </c>
      <c r="N191" s="314" t="str">
        <f t="shared" si="89"/>
        <v/>
      </c>
      <c r="O191" s="315" t="str">
        <f t="shared" si="90"/>
        <v/>
      </c>
      <c r="P191" s="316" t="str">
        <f t="shared" si="91"/>
        <v/>
      </c>
      <c r="Q191" s="312" t="str">
        <f t="shared" si="92"/>
        <v/>
      </c>
      <c r="R191" s="306" t="str">
        <f>IF(Q191="","",MAX((M191-AH191)*'1043Af Demande'!$B$31,0))</f>
        <v/>
      </c>
      <c r="S191" s="317" t="str">
        <f t="shared" si="93"/>
        <v/>
      </c>
      <c r="T191" s="107"/>
      <c r="U191" s="108" t="str">
        <f t="shared" si="94"/>
        <v/>
      </c>
      <c r="V191" s="109" t="str">
        <f>'1043Bf Données de base trav.'!M187</f>
        <v/>
      </c>
      <c r="W191" s="110" t="str">
        <f>IF(A191="","",'1043Bf Données de base trav.'!Q187-'1043Bf Données de base trav.'!R187)</f>
        <v/>
      </c>
      <c r="X191" s="110" t="str">
        <f>IF(OR($C191="",E191="",F191="",G191="",K191="",'1043Cf CA saisonniers'!$D$25&lt;&gt;"Droit accordé"),"",E191-(F191+G191+W191+K191))</f>
        <v/>
      </c>
      <c r="Y191" s="111" t="str">
        <f t="shared" si="95"/>
        <v/>
      </c>
      <c r="Z191" s="111" t="str">
        <f t="shared" si="96"/>
        <v/>
      </c>
      <c r="AA191" s="111" t="str">
        <f t="shared" si="97"/>
        <v/>
      </c>
      <c r="AB191" s="112" t="str">
        <f t="shared" si="98"/>
        <v/>
      </c>
      <c r="AC191" s="112" t="str">
        <f t="shared" si="99"/>
        <v/>
      </c>
      <c r="AD191" s="112" t="str">
        <f t="shared" si="100"/>
        <v/>
      </c>
      <c r="AE191" s="112" t="str">
        <f t="shared" si="101"/>
        <v/>
      </c>
      <c r="AF191" s="112" t="str">
        <f t="shared" si="102"/>
        <v/>
      </c>
      <c r="AG191" s="112" t="str">
        <f>IF(OR($C191="",L191="",M191=""),"",MAX(N191+'1043Bf Données de base trav.'!T187-M191,0))</f>
        <v/>
      </c>
      <c r="AH191" s="112">
        <f>'1043Bf Données de base trav.'!T187</f>
        <v>0</v>
      </c>
      <c r="AI191" s="112" t="str">
        <f t="shared" si="103"/>
        <v/>
      </c>
      <c r="AJ191" s="113">
        <f t="shared" si="104"/>
        <v>0</v>
      </c>
      <c r="AK191" s="114">
        <f t="shared" si="85"/>
        <v>0</v>
      </c>
      <c r="AL191" s="112">
        <f t="shared" si="105"/>
        <v>0</v>
      </c>
      <c r="AM191" s="112">
        <f>IF(E191="",0,'1043Bf Données de base trav.'!P187)</f>
        <v>0</v>
      </c>
      <c r="AN191" s="115">
        <f>IF('1043Bf Données de base trav.'!Y187&gt;0,AD191,0)</f>
        <v>0</v>
      </c>
      <c r="AO191" s="116">
        <f>IF('1043Bf Données de base trav.'!Y187&gt;0,'1043Bf Données de base trav.'!T187,0)</f>
        <v>0</v>
      </c>
      <c r="AP191" s="112" t="str">
        <f t="shared" si="106"/>
        <v/>
      </c>
      <c r="AQ191" s="112">
        <f>'1043Bf Données de base trav.'!P187</f>
        <v>0</v>
      </c>
      <c r="AR191" s="112">
        <f t="shared" si="107"/>
        <v>0</v>
      </c>
    </row>
    <row r="192" spans="1:44" s="39" customFormat="1" ht="16.95" customHeight="1">
      <c r="A192" s="121" t="str">
        <f>IF('1043Bf Données de base trav.'!A188="","",'1043Bf Données de base trav.'!A188)</f>
        <v/>
      </c>
      <c r="B192" s="122" t="str">
        <f>IF('1043Bf Données de base trav.'!B188="","",'1043Bf Données de base trav.'!B188)</f>
        <v/>
      </c>
      <c r="C192" s="118" t="str">
        <f>IF('1043Bf Données de base trav.'!C188="","",'1043Bf Données de base trav.'!C188)</f>
        <v/>
      </c>
      <c r="D192" s="304" t="str">
        <f>IF(ISERROR('1043Bf Données de base trav.'!AJ188),"",'1043Bf Données de base trav.'!AJ188)</f>
        <v/>
      </c>
      <c r="E192" s="305" t="str">
        <f>IF('1043Bf Données de base trav.'!N188="","",'1043Bf Données de base trav.'!N188)</f>
        <v/>
      </c>
      <c r="F192" s="306" t="str">
        <f>IF('1043Bf Données de base trav.'!O188="","",'1043Bf Données de base trav.'!O188)</f>
        <v/>
      </c>
      <c r="G192" s="307" t="str">
        <f>IF('1043Bf Données de base trav.'!P188="","",'1043Bf Données de base trav.'!P188)</f>
        <v/>
      </c>
      <c r="H192" s="308" t="str">
        <f>IF('1043Bf Données de base trav.'!Q188="","",'1043Bf Données de base trav.'!Q188)</f>
        <v/>
      </c>
      <c r="I192" s="309" t="str">
        <f>IF('1043Bf Données de base trav.'!R188="","",'1043Bf Données de base trav.'!R188)</f>
        <v/>
      </c>
      <c r="J192" s="310" t="str">
        <f t="shared" si="86"/>
        <v/>
      </c>
      <c r="K192" s="311" t="str">
        <f>IF('1043Bf Données de base trav.'!S188="","",'1043Bf Données de base trav.'!S188)</f>
        <v/>
      </c>
      <c r="L192" s="312" t="str">
        <f t="shared" si="87"/>
        <v/>
      </c>
      <c r="M192" s="313" t="str">
        <f t="shared" si="88"/>
        <v/>
      </c>
      <c r="N192" s="314" t="str">
        <f t="shared" si="89"/>
        <v/>
      </c>
      <c r="O192" s="315" t="str">
        <f t="shared" si="90"/>
        <v/>
      </c>
      <c r="P192" s="316" t="str">
        <f t="shared" si="91"/>
        <v/>
      </c>
      <c r="Q192" s="312" t="str">
        <f t="shared" si="92"/>
        <v/>
      </c>
      <c r="R192" s="306" t="str">
        <f>IF(Q192="","",MAX((M192-AH192)*'1043Af Demande'!$B$31,0))</f>
        <v/>
      </c>
      <c r="S192" s="317" t="str">
        <f t="shared" si="93"/>
        <v/>
      </c>
      <c r="T192" s="107"/>
      <c r="U192" s="108" t="str">
        <f t="shared" si="94"/>
        <v/>
      </c>
      <c r="V192" s="109" t="str">
        <f>'1043Bf Données de base trav.'!M188</f>
        <v/>
      </c>
      <c r="W192" s="110" t="str">
        <f>IF(A192="","",'1043Bf Données de base trav.'!Q188-'1043Bf Données de base trav.'!R188)</f>
        <v/>
      </c>
      <c r="X192" s="110" t="str">
        <f>IF(OR($C192="",E192="",F192="",G192="",K192="",'1043Cf CA saisonniers'!$D$25&lt;&gt;"Droit accordé"),"",E192-(F192+G192+W192+K192))</f>
        <v/>
      </c>
      <c r="Y192" s="111" t="str">
        <f t="shared" si="95"/>
        <v/>
      </c>
      <c r="Z192" s="111" t="str">
        <f t="shared" si="96"/>
        <v/>
      </c>
      <c r="AA192" s="111" t="str">
        <f t="shared" si="97"/>
        <v/>
      </c>
      <c r="AB192" s="112" t="str">
        <f t="shared" si="98"/>
        <v/>
      </c>
      <c r="AC192" s="112" t="str">
        <f t="shared" si="99"/>
        <v/>
      </c>
      <c r="AD192" s="112" t="str">
        <f t="shared" si="100"/>
        <v/>
      </c>
      <c r="AE192" s="112" t="str">
        <f t="shared" si="101"/>
        <v/>
      </c>
      <c r="AF192" s="112" t="str">
        <f t="shared" si="102"/>
        <v/>
      </c>
      <c r="AG192" s="112" t="str">
        <f>IF(OR($C192="",L192="",M192=""),"",MAX(N192+'1043Bf Données de base trav.'!T188-M192,0))</f>
        <v/>
      </c>
      <c r="AH192" s="112">
        <f>'1043Bf Données de base trav.'!T188</f>
        <v>0</v>
      </c>
      <c r="AI192" s="112" t="str">
        <f t="shared" si="103"/>
        <v/>
      </c>
      <c r="AJ192" s="113">
        <f t="shared" si="104"/>
        <v>0</v>
      </c>
      <c r="AK192" s="114">
        <f t="shared" si="85"/>
        <v>0</v>
      </c>
      <c r="AL192" s="112">
        <f t="shared" si="105"/>
        <v>0</v>
      </c>
      <c r="AM192" s="112">
        <f>IF(E192="",0,'1043Bf Données de base trav.'!P188)</f>
        <v>0</v>
      </c>
      <c r="AN192" s="115">
        <f>IF('1043Bf Données de base trav.'!Y188&gt;0,AD192,0)</f>
        <v>0</v>
      </c>
      <c r="AO192" s="116">
        <f>IF('1043Bf Données de base trav.'!Y188&gt;0,'1043Bf Données de base trav.'!T188,0)</f>
        <v>0</v>
      </c>
      <c r="AP192" s="112" t="str">
        <f t="shared" si="106"/>
        <v/>
      </c>
      <c r="AQ192" s="112">
        <f>'1043Bf Données de base trav.'!P188</f>
        <v>0</v>
      </c>
      <c r="AR192" s="112">
        <f t="shared" si="107"/>
        <v>0</v>
      </c>
    </row>
    <row r="193" spans="1:44" s="39" customFormat="1" ht="16.95" customHeight="1">
      <c r="A193" s="121" t="str">
        <f>IF('1043Bf Données de base trav.'!A189="","",'1043Bf Données de base trav.'!A189)</f>
        <v/>
      </c>
      <c r="B193" s="122" t="str">
        <f>IF('1043Bf Données de base trav.'!B189="","",'1043Bf Données de base trav.'!B189)</f>
        <v/>
      </c>
      <c r="C193" s="118" t="str">
        <f>IF('1043Bf Données de base trav.'!C189="","",'1043Bf Données de base trav.'!C189)</f>
        <v/>
      </c>
      <c r="D193" s="304" t="str">
        <f>IF(ISERROR('1043Bf Données de base trav.'!AJ189),"",'1043Bf Données de base trav.'!AJ189)</f>
        <v/>
      </c>
      <c r="E193" s="305" t="str">
        <f>IF('1043Bf Données de base trav.'!N189="","",'1043Bf Données de base trav.'!N189)</f>
        <v/>
      </c>
      <c r="F193" s="306" t="str">
        <f>IF('1043Bf Données de base trav.'!O189="","",'1043Bf Données de base trav.'!O189)</f>
        <v/>
      </c>
      <c r="G193" s="307" t="str">
        <f>IF('1043Bf Données de base trav.'!P189="","",'1043Bf Données de base trav.'!P189)</f>
        <v/>
      </c>
      <c r="H193" s="308" t="str">
        <f>IF('1043Bf Données de base trav.'!Q189="","",'1043Bf Données de base trav.'!Q189)</f>
        <v/>
      </c>
      <c r="I193" s="309" t="str">
        <f>IF('1043Bf Données de base trav.'!R189="","",'1043Bf Données de base trav.'!R189)</f>
        <v/>
      </c>
      <c r="J193" s="310" t="str">
        <f t="shared" si="86"/>
        <v/>
      </c>
      <c r="K193" s="311" t="str">
        <f>IF('1043Bf Données de base trav.'!S189="","",'1043Bf Données de base trav.'!S189)</f>
        <v/>
      </c>
      <c r="L193" s="312" t="str">
        <f t="shared" si="87"/>
        <v/>
      </c>
      <c r="M193" s="313" t="str">
        <f t="shared" si="88"/>
        <v/>
      </c>
      <c r="N193" s="314" t="str">
        <f t="shared" si="89"/>
        <v/>
      </c>
      <c r="O193" s="315" t="str">
        <f t="shared" si="90"/>
        <v/>
      </c>
      <c r="P193" s="316" t="str">
        <f t="shared" si="91"/>
        <v/>
      </c>
      <c r="Q193" s="312" t="str">
        <f t="shared" si="92"/>
        <v/>
      </c>
      <c r="R193" s="306" t="str">
        <f>IF(Q193="","",MAX((M193-AH193)*'1043Af Demande'!$B$31,0))</f>
        <v/>
      </c>
      <c r="S193" s="317" t="str">
        <f t="shared" si="93"/>
        <v/>
      </c>
      <c r="T193" s="107"/>
      <c r="U193" s="108" t="str">
        <f t="shared" si="94"/>
        <v/>
      </c>
      <c r="V193" s="109" t="str">
        <f>'1043Bf Données de base trav.'!M189</f>
        <v/>
      </c>
      <c r="W193" s="110" t="str">
        <f>IF(A193="","",'1043Bf Données de base trav.'!Q189-'1043Bf Données de base trav.'!R189)</f>
        <v/>
      </c>
      <c r="X193" s="110" t="str">
        <f>IF(OR($C193="",E193="",F193="",G193="",K193="",'1043Cf CA saisonniers'!$D$25&lt;&gt;"Droit accordé"),"",E193-(F193+G193+W193+K193))</f>
        <v/>
      </c>
      <c r="Y193" s="111" t="str">
        <f t="shared" si="95"/>
        <v/>
      </c>
      <c r="Z193" s="111" t="str">
        <f t="shared" si="96"/>
        <v/>
      </c>
      <c r="AA193" s="111" t="str">
        <f t="shared" si="97"/>
        <v/>
      </c>
      <c r="AB193" s="112" t="str">
        <f t="shared" si="98"/>
        <v/>
      </c>
      <c r="AC193" s="112" t="str">
        <f t="shared" si="99"/>
        <v/>
      </c>
      <c r="AD193" s="112" t="str">
        <f t="shared" si="100"/>
        <v/>
      </c>
      <c r="AE193" s="112" t="str">
        <f t="shared" si="101"/>
        <v/>
      </c>
      <c r="AF193" s="112" t="str">
        <f t="shared" si="102"/>
        <v/>
      </c>
      <c r="AG193" s="112" t="str">
        <f>IF(OR($C193="",L193="",M193=""),"",MAX(N193+'1043Bf Données de base trav.'!T189-M193,0))</f>
        <v/>
      </c>
      <c r="AH193" s="112">
        <f>'1043Bf Données de base trav.'!T189</f>
        <v>0</v>
      </c>
      <c r="AI193" s="112" t="str">
        <f t="shared" si="103"/>
        <v/>
      </c>
      <c r="AJ193" s="113">
        <f t="shared" si="104"/>
        <v>0</v>
      </c>
      <c r="AK193" s="114">
        <f t="shared" si="85"/>
        <v>0</v>
      </c>
      <c r="AL193" s="112">
        <f t="shared" si="105"/>
        <v>0</v>
      </c>
      <c r="AM193" s="112">
        <f>IF(E193="",0,'1043Bf Données de base trav.'!P189)</f>
        <v>0</v>
      </c>
      <c r="AN193" s="115">
        <f>IF('1043Bf Données de base trav.'!Y189&gt;0,AD193,0)</f>
        <v>0</v>
      </c>
      <c r="AO193" s="116">
        <f>IF('1043Bf Données de base trav.'!Y189&gt;0,'1043Bf Données de base trav.'!T189,0)</f>
        <v>0</v>
      </c>
      <c r="AP193" s="112" t="str">
        <f t="shared" si="106"/>
        <v/>
      </c>
      <c r="AQ193" s="112">
        <f>'1043Bf Données de base trav.'!P189</f>
        <v>0</v>
      </c>
      <c r="AR193" s="112">
        <f t="shared" si="107"/>
        <v>0</v>
      </c>
    </row>
    <row r="194" spans="1:44" s="39" customFormat="1" ht="16.95" customHeight="1">
      <c r="A194" s="121" t="str">
        <f>IF('1043Bf Données de base trav.'!A190="","",'1043Bf Données de base trav.'!A190)</f>
        <v/>
      </c>
      <c r="B194" s="122" t="str">
        <f>IF('1043Bf Données de base trav.'!B190="","",'1043Bf Données de base trav.'!B190)</f>
        <v/>
      </c>
      <c r="C194" s="118" t="str">
        <f>IF('1043Bf Données de base trav.'!C190="","",'1043Bf Données de base trav.'!C190)</f>
        <v/>
      </c>
      <c r="D194" s="304" t="str">
        <f>IF(ISERROR('1043Bf Données de base trav.'!AJ190),"",'1043Bf Données de base trav.'!AJ190)</f>
        <v/>
      </c>
      <c r="E194" s="305" t="str">
        <f>IF('1043Bf Données de base trav.'!N190="","",'1043Bf Données de base trav.'!N190)</f>
        <v/>
      </c>
      <c r="F194" s="306" t="str">
        <f>IF('1043Bf Données de base trav.'!O190="","",'1043Bf Données de base trav.'!O190)</f>
        <v/>
      </c>
      <c r="G194" s="307" t="str">
        <f>IF('1043Bf Données de base trav.'!P190="","",'1043Bf Données de base trav.'!P190)</f>
        <v/>
      </c>
      <c r="H194" s="308" t="str">
        <f>IF('1043Bf Données de base trav.'!Q190="","",'1043Bf Données de base trav.'!Q190)</f>
        <v/>
      </c>
      <c r="I194" s="309" t="str">
        <f>IF('1043Bf Données de base trav.'!R190="","",'1043Bf Données de base trav.'!R190)</f>
        <v/>
      </c>
      <c r="J194" s="310" t="str">
        <f t="shared" si="86"/>
        <v/>
      </c>
      <c r="K194" s="311" t="str">
        <f>IF('1043Bf Données de base trav.'!S190="","",'1043Bf Données de base trav.'!S190)</f>
        <v/>
      </c>
      <c r="L194" s="312" t="str">
        <f t="shared" si="87"/>
        <v/>
      </c>
      <c r="M194" s="313" t="str">
        <f t="shared" si="88"/>
        <v/>
      </c>
      <c r="N194" s="314" t="str">
        <f t="shared" si="89"/>
        <v/>
      </c>
      <c r="O194" s="315" t="str">
        <f t="shared" si="90"/>
        <v/>
      </c>
      <c r="P194" s="316" t="str">
        <f t="shared" si="91"/>
        <v/>
      </c>
      <c r="Q194" s="312" t="str">
        <f t="shared" si="92"/>
        <v/>
      </c>
      <c r="R194" s="306" t="str">
        <f>IF(Q194="","",MAX((M194-AH194)*'1043Af Demande'!$B$31,0))</f>
        <v/>
      </c>
      <c r="S194" s="317" t="str">
        <f t="shared" si="93"/>
        <v/>
      </c>
      <c r="T194" s="107"/>
      <c r="U194" s="108" t="str">
        <f t="shared" si="94"/>
        <v/>
      </c>
      <c r="V194" s="109" t="str">
        <f>'1043Bf Données de base trav.'!M190</f>
        <v/>
      </c>
      <c r="W194" s="110" t="str">
        <f>IF(A194="","",'1043Bf Données de base trav.'!Q190-'1043Bf Données de base trav.'!R190)</f>
        <v/>
      </c>
      <c r="X194" s="110" t="str">
        <f>IF(OR($C194="",E194="",F194="",G194="",K194="",'1043Cf CA saisonniers'!$D$25&lt;&gt;"Droit accordé"),"",E194-(F194+G194+W194+K194))</f>
        <v/>
      </c>
      <c r="Y194" s="111" t="str">
        <f t="shared" si="95"/>
        <v/>
      </c>
      <c r="Z194" s="111" t="str">
        <f t="shared" si="96"/>
        <v/>
      </c>
      <c r="AA194" s="111" t="str">
        <f t="shared" si="97"/>
        <v/>
      </c>
      <c r="AB194" s="112" t="str">
        <f t="shared" si="98"/>
        <v/>
      </c>
      <c r="AC194" s="112" t="str">
        <f t="shared" si="99"/>
        <v/>
      </c>
      <c r="AD194" s="112" t="str">
        <f t="shared" si="100"/>
        <v/>
      </c>
      <c r="AE194" s="112" t="str">
        <f t="shared" si="101"/>
        <v/>
      </c>
      <c r="AF194" s="112" t="str">
        <f t="shared" si="102"/>
        <v/>
      </c>
      <c r="AG194" s="112" t="str">
        <f>IF(OR($C194="",L194="",M194=""),"",MAX(N194+'1043Bf Données de base trav.'!T190-M194,0))</f>
        <v/>
      </c>
      <c r="AH194" s="112">
        <f>'1043Bf Données de base trav.'!T190</f>
        <v>0</v>
      </c>
      <c r="AI194" s="112" t="str">
        <f t="shared" si="103"/>
        <v/>
      </c>
      <c r="AJ194" s="113">
        <f t="shared" si="104"/>
        <v>0</v>
      </c>
      <c r="AK194" s="114">
        <f t="shared" si="85"/>
        <v>0</v>
      </c>
      <c r="AL194" s="112">
        <f t="shared" si="105"/>
        <v>0</v>
      </c>
      <c r="AM194" s="112">
        <f>IF(E194="",0,'1043Bf Données de base trav.'!P190)</f>
        <v>0</v>
      </c>
      <c r="AN194" s="115">
        <f>IF('1043Bf Données de base trav.'!Y190&gt;0,AD194,0)</f>
        <v>0</v>
      </c>
      <c r="AO194" s="116">
        <f>IF('1043Bf Données de base trav.'!Y190&gt;0,'1043Bf Données de base trav.'!T190,0)</f>
        <v>0</v>
      </c>
      <c r="AP194" s="112" t="str">
        <f t="shared" si="106"/>
        <v/>
      </c>
      <c r="AQ194" s="112">
        <f>'1043Bf Données de base trav.'!P190</f>
        <v>0</v>
      </c>
      <c r="AR194" s="112">
        <f t="shared" si="107"/>
        <v>0</v>
      </c>
    </row>
    <row r="195" spans="1:44" s="39" customFormat="1" ht="16.95" customHeight="1">
      <c r="A195" s="121" t="str">
        <f>IF('1043Bf Données de base trav.'!A191="","",'1043Bf Données de base trav.'!A191)</f>
        <v/>
      </c>
      <c r="B195" s="122" t="str">
        <f>IF('1043Bf Données de base trav.'!B191="","",'1043Bf Données de base trav.'!B191)</f>
        <v/>
      </c>
      <c r="C195" s="118" t="str">
        <f>IF('1043Bf Données de base trav.'!C191="","",'1043Bf Données de base trav.'!C191)</f>
        <v/>
      </c>
      <c r="D195" s="304" t="str">
        <f>IF(ISERROR('1043Bf Données de base trav.'!AJ191),"",'1043Bf Données de base trav.'!AJ191)</f>
        <v/>
      </c>
      <c r="E195" s="305" t="str">
        <f>IF('1043Bf Données de base trav.'!N191="","",'1043Bf Données de base trav.'!N191)</f>
        <v/>
      </c>
      <c r="F195" s="306" t="str">
        <f>IF('1043Bf Données de base trav.'!O191="","",'1043Bf Données de base trav.'!O191)</f>
        <v/>
      </c>
      <c r="G195" s="307" t="str">
        <f>IF('1043Bf Données de base trav.'!P191="","",'1043Bf Données de base trav.'!P191)</f>
        <v/>
      </c>
      <c r="H195" s="308" t="str">
        <f>IF('1043Bf Données de base trav.'!Q191="","",'1043Bf Données de base trav.'!Q191)</f>
        <v/>
      </c>
      <c r="I195" s="309" t="str">
        <f>IF('1043Bf Données de base trav.'!R191="","",'1043Bf Données de base trav.'!R191)</f>
        <v/>
      </c>
      <c r="J195" s="310" t="str">
        <f t="shared" si="86"/>
        <v/>
      </c>
      <c r="K195" s="311" t="str">
        <f>IF('1043Bf Données de base trav.'!S191="","",'1043Bf Données de base trav.'!S191)</f>
        <v/>
      </c>
      <c r="L195" s="312" t="str">
        <f t="shared" si="87"/>
        <v/>
      </c>
      <c r="M195" s="313" t="str">
        <f t="shared" si="88"/>
        <v/>
      </c>
      <c r="N195" s="314" t="str">
        <f t="shared" si="89"/>
        <v/>
      </c>
      <c r="O195" s="315" t="str">
        <f t="shared" si="90"/>
        <v/>
      </c>
      <c r="P195" s="316" t="str">
        <f t="shared" si="91"/>
        <v/>
      </c>
      <c r="Q195" s="312" t="str">
        <f t="shared" si="92"/>
        <v/>
      </c>
      <c r="R195" s="306" t="str">
        <f>IF(Q195="","",MAX((M195-AH195)*'1043Af Demande'!$B$31,0))</f>
        <v/>
      </c>
      <c r="S195" s="317" t="str">
        <f t="shared" si="93"/>
        <v/>
      </c>
      <c r="T195" s="107"/>
      <c r="U195" s="108" t="str">
        <f t="shared" si="94"/>
        <v/>
      </c>
      <c r="V195" s="109" t="str">
        <f>'1043Bf Données de base trav.'!M191</f>
        <v/>
      </c>
      <c r="W195" s="110" t="str">
        <f>IF(A195="","",'1043Bf Données de base trav.'!Q191-'1043Bf Données de base trav.'!R191)</f>
        <v/>
      </c>
      <c r="X195" s="110" t="str">
        <f>IF(OR($C195="",E195="",F195="",G195="",K195="",'1043Cf CA saisonniers'!$D$25&lt;&gt;"Droit accordé"),"",E195-(F195+G195+W195+K195))</f>
        <v/>
      </c>
      <c r="Y195" s="111" t="str">
        <f t="shared" si="95"/>
        <v/>
      </c>
      <c r="Z195" s="111" t="str">
        <f t="shared" si="96"/>
        <v/>
      </c>
      <c r="AA195" s="111" t="str">
        <f t="shared" si="97"/>
        <v/>
      </c>
      <c r="AB195" s="112" t="str">
        <f t="shared" si="98"/>
        <v/>
      </c>
      <c r="AC195" s="112" t="str">
        <f t="shared" si="99"/>
        <v/>
      </c>
      <c r="AD195" s="112" t="str">
        <f t="shared" si="100"/>
        <v/>
      </c>
      <c r="AE195" s="112" t="str">
        <f t="shared" si="101"/>
        <v/>
      </c>
      <c r="AF195" s="112" t="str">
        <f t="shared" si="102"/>
        <v/>
      </c>
      <c r="AG195" s="112" t="str">
        <f>IF(OR($C195="",L195="",M195=""),"",MAX(N195+'1043Bf Données de base trav.'!T191-M195,0))</f>
        <v/>
      </c>
      <c r="AH195" s="112">
        <f>'1043Bf Données de base trav.'!T191</f>
        <v>0</v>
      </c>
      <c r="AI195" s="112" t="str">
        <f t="shared" si="103"/>
        <v/>
      </c>
      <c r="AJ195" s="113">
        <f t="shared" si="104"/>
        <v>0</v>
      </c>
      <c r="AK195" s="114">
        <f t="shared" si="85"/>
        <v>0</v>
      </c>
      <c r="AL195" s="112">
        <f t="shared" si="105"/>
        <v>0</v>
      </c>
      <c r="AM195" s="112">
        <f>IF(E195="",0,'1043Bf Données de base trav.'!P191)</f>
        <v>0</v>
      </c>
      <c r="AN195" s="115">
        <f>IF('1043Bf Données de base trav.'!Y191&gt;0,AD195,0)</f>
        <v>0</v>
      </c>
      <c r="AO195" s="116">
        <f>IF('1043Bf Données de base trav.'!Y191&gt;0,'1043Bf Données de base trav.'!T191,0)</f>
        <v>0</v>
      </c>
      <c r="AP195" s="112" t="str">
        <f t="shared" si="106"/>
        <v/>
      </c>
      <c r="AQ195" s="112">
        <f>'1043Bf Données de base trav.'!P191</f>
        <v>0</v>
      </c>
      <c r="AR195" s="112">
        <f t="shared" si="107"/>
        <v>0</v>
      </c>
    </row>
    <row r="196" spans="1:44" s="39" customFormat="1" ht="16.95" customHeight="1">
      <c r="A196" s="121" t="str">
        <f>IF('1043Bf Données de base trav.'!A192="","",'1043Bf Données de base trav.'!A192)</f>
        <v/>
      </c>
      <c r="B196" s="122" t="str">
        <f>IF('1043Bf Données de base trav.'!B192="","",'1043Bf Données de base trav.'!B192)</f>
        <v/>
      </c>
      <c r="C196" s="118" t="str">
        <f>IF('1043Bf Données de base trav.'!C192="","",'1043Bf Données de base trav.'!C192)</f>
        <v/>
      </c>
      <c r="D196" s="304" t="str">
        <f>IF(ISERROR('1043Bf Données de base trav.'!AJ192),"",'1043Bf Données de base trav.'!AJ192)</f>
        <v/>
      </c>
      <c r="E196" s="305" t="str">
        <f>IF('1043Bf Données de base trav.'!N192="","",'1043Bf Données de base trav.'!N192)</f>
        <v/>
      </c>
      <c r="F196" s="306" t="str">
        <f>IF('1043Bf Données de base trav.'!O192="","",'1043Bf Données de base trav.'!O192)</f>
        <v/>
      </c>
      <c r="G196" s="307" t="str">
        <f>IF('1043Bf Données de base trav.'!P192="","",'1043Bf Données de base trav.'!P192)</f>
        <v/>
      </c>
      <c r="H196" s="308" t="str">
        <f>IF('1043Bf Données de base trav.'!Q192="","",'1043Bf Données de base trav.'!Q192)</f>
        <v/>
      </c>
      <c r="I196" s="309" t="str">
        <f>IF('1043Bf Données de base trav.'!R192="","",'1043Bf Données de base trav.'!R192)</f>
        <v/>
      </c>
      <c r="J196" s="310" t="str">
        <f t="shared" si="86"/>
        <v/>
      </c>
      <c r="K196" s="311" t="str">
        <f>IF('1043Bf Données de base trav.'!S192="","",'1043Bf Données de base trav.'!S192)</f>
        <v/>
      </c>
      <c r="L196" s="312" t="str">
        <f t="shared" si="87"/>
        <v/>
      </c>
      <c r="M196" s="313" t="str">
        <f t="shared" si="88"/>
        <v/>
      </c>
      <c r="N196" s="314" t="str">
        <f t="shared" si="89"/>
        <v/>
      </c>
      <c r="O196" s="315" t="str">
        <f t="shared" si="90"/>
        <v/>
      </c>
      <c r="P196" s="316" t="str">
        <f t="shared" si="91"/>
        <v/>
      </c>
      <c r="Q196" s="312" t="str">
        <f t="shared" si="92"/>
        <v/>
      </c>
      <c r="R196" s="306" t="str">
        <f>IF(Q196="","",MAX((M196-AH196)*'1043Af Demande'!$B$31,0))</f>
        <v/>
      </c>
      <c r="S196" s="317" t="str">
        <f t="shared" si="93"/>
        <v/>
      </c>
      <c r="T196" s="107"/>
      <c r="U196" s="108" t="str">
        <f t="shared" si="94"/>
        <v/>
      </c>
      <c r="V196" s="109" t="str">
        <f>'1043Bf Données de base trav.'!M192</f>
        <v/>
      </c>
      <c r="W196" s="110" t="str">
        <f>IF(A196="","",'1043Bf Données de base trav.'!Q192-'1043Bf Données de base trav.'!R192)</f>
        <v/>
      </c>
      <c r="X196" s="110" t="str">
        <f>IF(OR($C196="",E196="",F196="",G196="",K196="",'1043Cf CA saisonniers'!$D$25&lt;&gt;"Droit accordé"),"",E196-(F196+G196+W196+K196))</f>
        <v/>
      </c>
      <c r="Y196" s="111" t="str">
        <f t="shared" si="95"/>
        <v/>
      </c>
      <c r="Z196" s="111" t="str">
        <f t="shared" si="96"/>
        <v/>
      </c>
      <c r="AA196" s="111" t="str">
        <f t="shared" si="97"/>
        <v/>
      </c>
      <c r="AB196" s="112" t="str">
        <f t="shared" si="98"/>
        <v/>
      </c>
      <c r="AC196" s="112" t="str">
        <f t="shared" si="99"/>
        <v/>
      </c>
      <c r="AD196" s="112" t="str">
        <f t="shared" si="100"/>
        <v/>
      </c>
      <c r="AE196" s="112" t="str">
        <f t="shared" si="101"/>
        <v/>
      </c>
      <c r="AF196" s="112" t="str">
        <f t="shared" si="102"/>
        <v/>
      </c>
      <c r="AG196" s="112" t="str">
        <f>IF(OR($C196="",L196="",M196=""),"",MAX(N196+'1043Bf Données de base trav.'!T192-M196,0))</f>
        <v/>
      </c>
      <c r="AH196" s="112">
        <f>'1043Bf Données de base trav.'!T192</f>
        <v>0</v>
      </c>
      <c r="AI196" s="112" t="str">
        <f t="shared" si="103"/>
        <v/>
      </c>
      <c r="AJ196" s="113">
        <f t="shared" si="104"/>
        <v>0</v>
      </c>
      <c r="AK196" s="114">
        <f t="shared" si="85"/>
        <v>0</v>
      </c>
      <c r="AL196" s="112">
        <f t="shared" si="105"/>
        <v>0</v>
      </c>
      <c r="AM196" s="112">
        <f>IF(E196="",0,'1043Bf Données de base trav.'!P192)</f>
        <v>0</v>
      </c>
      <c r="AN196" s="115">
        <f>IF('1043Bf Données de base trav.'!Y192&gt;0,AD196,0)</f>
        <v>0</v>
      </c>
      <c r="AO196" s="116">
        <f>IF('1043Bf Données de base trav.'!Y192&gt;0,'1043Bf Données de base trav.'!T192,0)</f>
        <v>0</v>
      </c>
      <c r="AP196" s="112" t="str">
        <f t="shared" si="106"/>
        <v/>
      </c>
      <c r="AQ196" s="112">
        <f>'1043Bf Données de base trav.'!P192</f>
        <v>0</v>
      </c>
      <c r="AR196" s="112">
        <f t="shared" si="107"/>
        <v>0</v>
      </c>
    </row>
    <row r="197" spans="1:44" s="39" customFormat="1" ht="16.95" customHeight="1">
      <c r="A197" s="121" t="str">
        <f>IF('1043Bf Données de base trav.'!A193="","",'1043Bf Données de base trav.'!A193)</f>
        <v/>
      </c>
      <c r="B197" s="122" t="str">
        <f>IF('1043Bf Données de base trav.'!B193="","",'1043Bf Données de base trav.'!B193)</f>
        <v/>
      </c>
      <c r="C197" s="118" t="str">
        <f>IF('1043Bf Données de base trav.'!C193="","",'1043Bf Données de base trav.'!C193)</f>
        <v/>
      </c>
      <c r="D197" s="304" t="str">
        <f>IF(ISERROR('1043Bf Données de base trav.'!AJ193),"",'1043Bf Données de base trav.'!AJ193)</f>
        <v/>
      </c>
      <c r="E197" s="305" t="str">
        <f>IF('1043Bf Données de base trav.'!N193="","",'1043Bf Données de base trav.'!N193)</f>
        <v/>
      </c>
      <c r="F197" s="306" t="str">
        <f>IF('1043Bf Données de base trav.'!O193="","",'1043Bf Données de base trav.'!O193)</f>
        <v/>
      </c>
      <c r="G197" s="307" t="str">
        <f>IF('1043Bf Données de base trav.'!P193="","",'1043Bf Données de base trav.'!P193)</f>
        <v/>
      </c>
      <c r="H197" s="308" t="str">
        <f>IF('1043Bf Données de base trav.'!Q193="","",'1043Bf Données de base trav.'!Q193)</f>
        <v/>
      </c>
      <c r="I197" s="309" t="str">
        <f>IF('1043Bf Données de base trav.'!R193="","",'1043Bf Données de base trav.'!R193)</f>
        <v/>
      </c>
      <c r="J197" s="310" t="str">
        <f t="shared" si="86"/>
        <v/>
      </c>
      <c r="K197" s="311" t="str">
        <f>IF('1043Bf Données de base trav.'!S193="","",'1043Bf Données de base trav.'!S193)</f>
        <v/>
      </c>
      <c r="L197" s="312" t="str">
        <f t="shared" si="87"/>
        <v/>
      </c>
      <c r="M197" s="313" t="str">
        <f t="shared" si="88"/>
        <v/>
      </c>
      <c r="N197" s="314" t="str">
        <f t="shared" si="89"/>
        <v/>
      </c>
      <c r="O197" s="315" t="str">
        <f t="shared" si="90"/>
        <v/>
      </c>
      <c r="P197" s="316" t="str">
        <f t="shared" si="91"/>
        <v/>
      </c>
      <c r="Q197" s="312" t="str">
        <f t="shared" si="92"/>
        <v/>
      </c>
      <c r="R197" s="306" t="str">
        <f>IF(Q197="","",MAX((M197-AH197)*'1043Af Demande'!$B$31,0))</f>
        <v/>
      </c>
      <c r="S197" s="317" t="str">
        <f t="shared" si="93"/>
        <v/>
      </c>
      <c r="T197" s="107"/>
      <c r="U197" s="108" t="str">
        <f t="shared" si="94"/>
        <v/>
      </c>
      <c r="V197" s="109" t="str">
        <f>'1043Bf Données de base trav.'!M193</f>
        <v/>
      </c>
      <c r="W197" s="110" t="str">
        <f>IF(A197="","",'1043Bf Données de base trav.'!Q193-'1043Bf Données de base trav.'!R193)</f>
        <v/>
      </c>
      <c r="X197" s="110" t="str">
        <f>IF(OR($C197="",E197="",F197="",G197="",K197="",'1043Cf CA saisonniers'!$D$25&lt;&gt;"Droit accordé"),"",E197-(F197+G197+W197+K197))</f>
        <v/>
      </c>
      <c r="Y197" s="111" t="str">
        <f t="shared" si="95"/>
        <v/>
      </c>
      <c r="Z197" s="111" t="str">
        <f t="shared" si="96"/>
        <v/>
      </c>
      <c r="AA197" s="111" t="str">
        <f t="shared" si="97"/>
        <v/>
      </c>
      <c r="AB197" s="112" t="str">
        <f t="shared" si="98"/>
        <v/>
      </c>
      <c r="AC197" s="112" t="str">
        <f t="shared" si="99"/>
        <v/>
      </c>
      <c r="AD197" s="112" t="str">
        <f t="shared" si="100"/>
        <v/>
      </c>
      <c r="AE197" s="112" t="str">
        <f t="shared" si="101"/>
        <v/>
      </c>
      <c r="AF197" s="112" t="str">
        <f t="shared" si="102"/>
        <v/>
      </c>
      <c r="AG197" s="112" t="str">
        <f>IF(OR($C197="",L197="",M197=""),"",MAX(N197+'1043Bf Données de base trav.'!T193-M197,0))</f>
        <v/>
      </c>
      <c r="AH197" s="112">
        <f>'1043Bf Données de base trav.'!T193</f>
        <v>0</v>
      </c>
      <c r="AI197" s="112" t="str">
        <f t="shared" si="103"/>
        <v/>
      </c>
      <c r="AJ197" s="113">
        <f t="shared" si="104"/>
        <v>0</v>
      </c>
      <c r="AK197" s="114">
        <f t="shared" si="85"/>
        <v>0</v>
      </c>
      <c r="AL197" s="112">
        <f t="shared" si="105"/>
        <v>0</v>
      </c>
      <c r="AM197" s="112">
        <f>IF(E197="",0,'1043Bf Données de base trav.'!P193)</f>
        <v>0</v>
      </c>
      <c r="AN197" s="115">
        <f>IF('1043Bf Données de base trav.'!Y193&gt;0,AD197,0)</f>
        <v>0</v>
      </c>
      <c r="AO197" s="116">
        <f>IF('1043Bf Données de base trav.'!Y193&gt;0,'1043Bf Données de base trav.'!T193,0)</f>
        <v>0</v>
      </c>
      <c r="AP197" s="112" t="str">
        <f t="shared" si="106"/>
        <v/>
      </c>
      <c r="AQ197" s="112">
        <f>'1043Bf Données de base trav.'!P193</f>
        <v>0</v>
      </c>
      <c r="AR197" s="112">
        <f t="shared" si="107"/>
        <v>0</v>
      </c>
    </row>
    <row r="198" spans="1:44" s="39" customFormat="1" ht="16.95" customHeight="1">
      <c r="A198" s="121" t="str">
        <f>IF('1043Bf Données de base trav.'!A194="","",'1043Bf Données de base trav.'!A194)</f>
        <v/>
      </c>
      <c r="B198" s="122" t="str">
        <f>IF('1043Bf Données de base trav.'!B194="","",'1043Bf Données de base trav.'!B194)</f>
        <v/>
      </c>
      <c r="C198" s="118" t="str">
        <f>IF('1043Bf Données de base trav.'!C194="","",'1043Bf Données de base trav.'!C194)</f>
        <v/>
      </c>
      <c r="D198" s="304" t="str">
        <f>IF(ISERROR('1043Bf Données de base trav.'!AJ194),"",'1043Bf Données de base trav.'!AJ194)</f>
        <v/>
      </c>
      <c r="E198" s="305" t="str">
        <f>IF('1043Bf Données de base trav.'!N194="","",'1043Bf Données de base trav.'!N194)</f>
        <v/>
      </c>
      <c r="F198" s="306" t="str">
        <f>IF('1043Bf Données de base trav.'!O194="","",'1043Bf Données de base trav.'!O194)</f>
        <v/>
      </c>
      <c r="G198" s="307" t="str">
        <f>IF('1043Bf Données de base trav.'!P194="","",'1043Bf Données de base trav.'!P194)</f>
        <v/>
      </c>
      <c r="H198" s="308" t="str">
        <f>IF('1043Bf Données de base trav.'!Q194="","",'1043Bf Données de base trav.'!Q194)</f>
        <v/>
      </c>
      <c r="I198" s="309" t="str">
        <f>IF('1043Bf Données de base trav.'!R194="","",'1043Bf Données de base trav.'!R194)</f>
        <v/>
      </c>
      <c r="J198" s="310" t="str">
        <f t="shared" si="86"/>
        <v/>
      </c>
      <c r="K198" s="311" t="str">
        <f>IF('1043Bf Données de base trav.'!S194="","",'1043Bf Données de base trav.'!S194)</f>
        <v/>
      </c>
      <c r="L198" s="312" t="str">
        <f t="shared" si="87"/>
        <v/>
      </c>
      <c r="M198" s="313" t="str">
        <f t="shared" si="88"/>
        <v/>
      </c>
      <c r="N198" s="314" t="str">
        <f t="shared" si="89"/>
        <v/>
      </c>
      <c r="O198" s="315" t="str">
        <f t="shared" si="90"/>
        <v/>
      </c>
      <c r="P198" s="316" t="str">
        <f t="shared" si="91"/>
        <v/>
      </c>
      <c r="Q198" s="312" t="str">
        <f t="shared" si="92"/>
        <v/>
      </c>
      <c r="R198" s="306" t="str">
        <f>IF(Q198="","",MAX((M198-AH198)*'1043Af Demande'!$B$31,0))</f>
        <v/>
      </c>
      <c r="S198" s="317" t="str">
        <f t="shared" si="93"/>
        <v/>
      </c>
      <c r="T198" s="107"/>
      <c r="U198" s="108" t="str">
        <f t="shared" si="94"/>
        <v/>
      </c>
      <c r="V198" s="109" t="str">
        <f>'1043Bf Données de base trav.'!M194</f>
        <v/>
      </c>
      <c r="W198" s="110" t="str">
        <f>IF(A198="","",'1043Bf Données de base trav.'!Q194-'1043Bf Données de base trav.'!R194)</f>
        <v/>
      </c>
      <c r="X198" s="110" t="str">
        <f>IF(OR($C198="",E198="",F198="",G198="",K198="",'1043Cf CA saisonniers'!$D$25&lt;&gt;"Droit accordé"),"",E198-(F198+G198+W198+K198))</f>
        <v/>
      </c>
      <c r="Y198" s="111" t="str">
        <f t="shared" si="95"/>
        <v/>
      </c>
      <c r="Z198" s="111" t="str">
        <f t="shared" si="96"/>
        <v/>
      </c>
      <c r="AA198" s="111" t="str">
        <f t="shared" si="97"/>
        <v/>
      </c>
      <c r="AB198" s="112" t="str">
        <f t="shared" si="98"/>
        <v/>
      </c>
      <c r="AC198" s="112" t="str">
        <f t="shared" si="99"/>
        <v/>
      </c>
      <c r="AD198" s="112" t="str">
        <f t="shared" si="100"/>
        <v/>
      </c>
      <c r="AE198" s="112" t="str">
        <f t="shared" si="101"/>
        <v/>
      </c>
      <c r="AF198" s="112" t="str">
        <f t="shared" si="102"/>
        <v/>
      </c>
      <c r="AG198" s="112" t="str">
        <f>IF(OR($C198="",L198="",M198=""),"",MAX(N198+'1043Bf Données de base trav.'!T194-M198,0))</f>
        <v/>
      </c>
      <c r="AH198" s="112">
        <f>'1043Bf Données de base trav.'!T194</f>
        <v>0</v>
      </c>
      <c r="AI198" s="112" t="str">
        <f t="shared" si="103"/>
        <v/>
      </c>
      <c r="AJ198" s="113">
        <f t="shared" si="104"/>
        <v>0</v>
      </c>
      <c r="AK198" s="114">
        <f t="shared" si="85"/>
        <v>0</v>
      </c>
      <c r="AL198" s="112">
        <f t="shared" si="105"/>
        <v>0</v>
      </c>
      <c r="AM198" s="112">
        <f>IF(E198="",0,'1043Bf Données de base trav.'!P194)</f>
        <v>0</v>
      </c>
      <c r="AN198" s="115">
        <f>IF('1043Bf Données de base trav.'!Y194&gt;0,AD198,0)</f>
        <v>0</v>
      </c>
      <c r="AO198" s="116">
        <f>IF('1043Bf Données de base trav.'!Y194&gt;0,'1043Bf Données de base trav.'!T194,0)</f>
        <v>0</v>
      </c>
      <c r="AP198" s="112" t="str">
        <f t="shared" si="106"/>
        <v/>
      </c>
      <c r="AQ198" s="112">
        <f>'1043Bf Données de base trav.'!P194</f>
        <v>0</v>
      </c>
      <c r="AR198" s="112">
        <f t="shared" si="107"/>
        <v>0</v>
      </c>
    </row>
    <row r="199" spans="1:44" s="39" customFormat="1" ht="16.95" customHeight="1">
      <c r="A199" s="121" t="str">
        <f>IF('1043Bf Données de base trav.'!A195="","",'1043Bf Données de base trav.'!A195)</f>
        <v/>
      </c>
      <c r="B199" s="122" t="str">
        <f>IF('1043Bf Données de base trav.'!B195="","",'1043Bf Données de base trav.'!B195)</f>
        <v/>
      </c>
      <c r="C199" s="118" t="str">
        <f>IF('1043Bf Données de base trav.'!C195="","",'1043Bf Données de base trav.'!C195)</f>
        <v/>
      </c>
      <c r="D199" s="304" t="str">
        <f>IF(ISERROR('1043Bf Données de base trav.'!AJ195),"",'1043Bf Données de base trav.'!AJ195)</f>
        <v/>
      </c>
      <c r="E199" s="305" t="str">
        <f>IF('1043Bf Données de base trav.'!N195="","",'1043Bf Données de base trav.'!N195)</f>
        <v/>
      </c>
      <c r="F199" s="306" t="str">
        <f>IF('1043Bf Données de base trav.'!O195="","",'1043Bf Données de base trav.'!O195)</f>
        <v/>
      </c>
      <c r="G199" s="307" t="str">
        <f>IF('1043Bf Données de base trav.'!P195="","",'1043Bf Données de base trav.'!P195)</f>
        <v/>
      </c>
      <c r="H199" s="308" t="str">
        <f>IF('1043Bf Données de base trav.'!Q195="","",'1043Bf Données de base trav.'!Q195)</f>
        <v/>
      </c>
      <c r="I199" s="309" t="str">
        <f>IF('1043Bf Données de base trav.'!R195="","",'1043Bf Données de base trav.'!R195)</f>
        <v/>
      </c>
      <c r="J199" s="310" t="str">
        <f t="shared" si="86"/>
        <v/>
      </c>
      <c r="K199" s="311" t="str">
        <f>IF('1043Bf Données de base trav.'!S195="","",'1043Bf Données de base trav.'!S195)</f>
        <v/>
      </c>
      <c r="L199" s="312" t="str">
        <f t="shared" si="87"/>
        <v/>
      </c>
      <c r="M199" s="313" t="str">
        <f t="shared" si="88"/>
        <v/>
      </c>
      <c r="N199" s="314" t="str">
        <f t="shared" si="89"/>
        <v/>
      </c>
      <c r="O199" s="315" t="str">
        <f t="shared" si="90"/>
        <v/>
      </c>
      <c r="P199" s="316" t="str">
        <f t="shared" si="91"/>
        <v/>
      </c>
      <c r="Q199" s="312" t="str">
        <f t="shared" si="92"/>
        <v/>
      </c>
      <c r="R199" s="306" t="str">
        <f>IF(Q199="","",MAX((M199-AH199)*'1043Af Demande'!$B$31,0))</f>
        <v/>
      </c>
      <c r="S199" s="317" t="str">
        <f t="shared" si="93"/>
        <v/>
      </c>
      <c r="T199" s="107"/>
      <c r="U199" s="108" t="str">
        <f t="shared" si="94"/>
        <v/>
      </c>
      <c r="V199" s="109" t="str">
        <f>'1043Bf Données de base trav.'!M195</f>
        <v/>
      </c>
      <c r="W199" s="110" t="str">
        <f>IF(A199="","",'1043Bf Données de base trav.'!Q195-'1043Bf Données de base trav.'!R195)</f>
        <v/>
      </c>
      <c r="X199" s="110" t="str">
        <f>IF(OR($C199="",E199="",F199="",G199="",K199="",'1043Cf CA saisonniers'!$D$25&lt;&gt;"Droit accordé"),"",E199-(F199+G199+W199+K199))</f>
        <v/>
      </c>
      <c r="Y199" s="111" t="str">
        <f t="shared" si="95"/>
        <v/>
      </c>
      <c r="Z199" s="111" t="str">
        <f t="shared" si="96"/>
        <v/>
      </c>
      <c r="AA199" s="111" t="str">
        <f t="shared" si="97"/>
        <v/>
      </c>
      <c r="AB199" s="112" t="str">
        <f t="shared" si="98"/>
        <v/>
      </c>
      <c r="AC199" s="112" t="str">
        <f t="shared" si="99"/>
        <v/>
      </c>
      <c r="AD199" s="112" t="str">
        <f t="shared" si="100"/>
        <v/>
      </c>
      <c r="AE199" s="112" t="str">
        <f t="shared" si="101"/>
        <v/>
      </c>
      <c r="AF199" s="112" t="str">
        <f t="shared" si="102"/>
        <v/>
      </c>
      <c r="AG199" s="112" t="str">
        <f>IF(OR($C199="",L199="",M199=""),"",MAX(N199+'1043Bf Données de base trav.'!T195-M199,0))</f>
        <v/>
      </c>
      <c r="AH199" s="112">
        <f>'1043Bf Données de base trav.'!T195</f>
        <v>0</v>
      </c>
      <c r="AI199" s="112" t="str">
        <f t="shared" si="103"/>
        <v/>
      </c>
      <c r="AJ199" s="113">
        <f t="shared" si="104"/>
        <v>0</v>
      </c>
      <c r="AK199" s="114">
        <f t="shared" si="85"/>
        <v>0</v>
      </c>
      <c r="AL199" s="112">
        <f t="shared" si="105"/>
        <v>0</v>
      </c>
      <c r="AM199" s="112">
        <f>IF(E199="",0,'1043Bf Données de base trav.'!P195)</f>
        <v>0</v>
      </c>
      <c r="AN199" s="115">
        <f>IF('1043Bf Données de base trav.'!Y195&gt;0,AD199,0)</f>
        <v>0</v>
      </c>
      <c r="AO199" s="116">
        <f>IF('1043Bf Données de base trav.'!Y195&gt;0,'1043Bf Données de base trav.'!T195,0)</f>
        <v>0</v>
      </c>
      <c r="AP199" s="112" t="str">
        <f t="shared" si="106"/>
        <v/>
      </c>
      <c r="AQ199" s="112">
        <f>'1043Bf Données de base trav.'!P195</f>
        <v>0</v>
      </c>
      <c r="AR199" s="112">
        <f t="shared" si="107"/>
        <v>0</v>
      </c>
    </row>
    <row r="200" spans="1:44" s="39" customFormat="1" ht="16.95" customHeight="1">
      <c r="A200" s="121" t="str">
        <f>IF('1043Bf Données de base trav.'!A196="","",'1043Bf Données de base trav.'!A196)</f>
        <v/>
      </c>
      <c r="B200" s="122" t="str">
        <f>IF('1043Bf Données de base trav.'!B196="","",'1043Bf Données de base trav.'!B196)</f>
        <v/>
      </c>
      <c r="C200" s="118" t="str">
        <f>IF('1043Bf Données de base trav.'!C196="","",'1043Bf Données de base trav.'!C196)</f>
        <v/>
      </c>
      <c r="D200" s="304" t="str">
        <f>IF(ISERROR('1043Bf Données de base trav.'!AJ196),"",'1043Bf Données de base trav.'!AJ196)</f>
        <v/>
      </c>
      <c r="E200" s="305" t="str">
        <f>IF('1043Bf Données de base trav.'!N196="","",'1043Bf Données de base trav.'!N196)</f>
        <v/>
      </c>
      <c r="F200" s="306" t="str">
        <f>IF('1043Bf Données de base trav.'!O196="","",'1043Bf Données de base trav.'!O196)</f>
        <v/>
      </c>
      <c r="G200" s="307" t="str">
        <f>IF('1043Bf Données de base trav.'!P196="","",'1043Bf Données de base trav.'!P196)</f>
        <v/>
      </c>
      <c r="H200" s="308" t="str">
        <f>IF('1043Bf Données de base trav.'!Q196="","",'1043Bf Données de base trav.'!Q196)</f>
        <v/>
      </c>
      <c r="I200" s="309" t="str">
        <f>IF('1043Bf Données de base trav.'!R196="","",'1043Bf Données de base trav.'!R196)</f>
        <v/>
      </c>
      <c r="J200" s="310" t="str">
        <f t="shared" si="86"/>
        <v/>
      </c>
      <c r="K200" s="311" t="str">
        <f>IF('1043Bf Données de base trav.'!S196="","",'1043Bf Données de base trav.'!S196)</f>
        <v/>
      </c>
      <c r="L200" s="312" t="str">
        <f t="shared" si="87"/>
        <v/>
      </c>
      <c r="M200" s="313" t="str">
        <f t="shared" si="88"/>
        <v/>
      </c>
      <c r="N200" s="314" t="str">
        <f t="shared" si="89"/>
        <v/>
      </c>
      <c r="O200" s="315" t="str">
        <f t="shared" si="90"/>
        <v/>
      </c>
      <c r="P200" s="316" t="str">
        <f t="shared" si="91"/>
        <v/>
      </c>
      <c r="Q200" s="312" t="str">
        <f t="shared" si="92"/>
        <v/>
      </c>
      <c r="R200" s="306" t="str">
        <f>IF(Q200="","",MAX((M200-AH200)*'1043Af Demande'!$B$31,0))</f>
        <v/>
      </c>
      <c r="S200" s="317" t="str">
        <f t="shared" si="93"/>
        <v/>
      </c>
      <c r="T200" s="107"/>
      <c r="U200" s="108" t="str">
        <f t="shared" si="94"/>
        <v/>
      </c>
      <c r="V200" s="109" t="str">
        <f>'1043Bf Données de base trav.'!M196</f>
        <v/>
      </c>
      <c r="W200" s="110" t="str">
        <f>IF(A200="","",'1043Bf Données de base trav.'!Q196-'1043Bf Données de base trav.'!R196)</f>
        <v/>
      </c>
      <c r="X200" s="110" t="str">
        <f>IF(OR($C200="",E200="",F200="",G200="",K200="",'1043Cf CA saisonniers'!$D$25&lt;&gt;"Droit accordé"),"",E200-(F200+G200+W200+K200))</f>
        <v/>
      </c>
      <c r="Y200" s="111" t="str">
        <f t="shared" si="95"/>
        <v/>
      </c>
      <c r="Z200" s="111" t="str">
        <f t="shared" si="96"/>
        <v/>
      </c>
      <c r="AA200" s="111" t="str">
        <f t="shared" si="97"/>
        <v/>
      </c>
      <c r="AB200" s="112" t="str">
        <f t="shared" si="98"/>
        <v/>
      </c>
      <c r="AC200" s="112" t="str">
        <f t="shared" si="99"/>
        <v/>
      </c>
      <c r="AD200" s="112" t="str">
        <f t="shared" si="100"/>
        <v/>
      </c>
      <c r="AE200" s="112" t="str">
        <f t="shared" si="101"/>
        <v/>
      </c>
      <c r="AF200" s="112" t="str">
        <f t="shared" si="102"/>
        <v/>
      </c>
      <c r="AG200" s="112" t="str">
        <f>IF(OR($C200="",L200="",M200=""),"",MAX(N200+'1043Bf Données de base trav.'!T196-M200,0))</f>
        <v/>
      </c>
      <c r="AH200" s="112">
        <f>'1043Bf Données de base trav.'!T196</f>
        <v>0</v>
      </c>
      <c r="AI200" s="112" t="str">
        <f t="shared" si="103"/>
        <v/>
      </c>
      <c r="AJ200" s="113">
        <f t="shared" si="104"/>
        <v>0</v>
      </c>
      <c r="AK200" s="114">
        <f t="shared" si="85"/>
        <v>0</v>
      </c>
      <c r="AL200" s="112">
        <f t="shared" si="105"/>
        <v>0</v>
      </c>
      <c r="AM200" s="112">
        <f>IF(E200="",0,'1043Bf Données de base trav.'!P196)</f>
        <v>0</v>
      </c>
      <c r="AN200" s="115">
        <f>IF('1043Bf Données de base trav.'!Y196&gt;0,AD200,0)</f>
        <v>0</v>
      </c>
      <c r="AO200" s="116">
        <f>IF('1043Bf Données de base trav.'!Y196&gt;0,'1043Bf Données de base trav.'!T196,0)</f>
        <v>0</v>
      </c>
      <c r="AP200" s="112" t="str">
        <f t="shared" si="106"/>
        <v/>
      </c>
      <c r="AQ200" s="112">
        <f>'1043Bf Données de base trav.'!P196</f>
        <v>0</v>
      </c>
      <c r="AR200" s="112">
        <f t="shared" si="107"/>
        <v>0</v>
      </c>
    </row>
    <row r="201" spans="1:44" s="39" customFormat="1" ht="16.95" customHeight="1">
      <c r="A201" s="121" t="str">
        <f>IF('1043Bf Données de base trav.'!A197="","",'1043Bf Données de base trav.'!A197)</f>
        <v/>
      </c>
      <c r="B201" s="122" t="str">
        <f>IF('1043Bf Données de base trav.'!B197="","",'1043Bf Données de base trav.'!B197)</f>
        <v/>
      </c>
      <c r="C201" s="118" t="str">
        <f>IF('1043Bf Données de base trav.'!C197="","",'1043Bf Données de base trav.'!C197)</f>
        <v/>
      </c>
      <c r="D201" s="304" t="str">
        <f>IF(ISERROR('1043Bf Données de base trav.'!AJ197),"",'1043Bf Données de base trav.'!AJ197)</f>
        <v/>
      </c>
      <c r="E201" s="305" t="str">
        <f>IF('1043Bf Données de base trav.'!N197="","",'1043Bf Données de base trav.'!N197)</f>
        <v/>
      </c>
      <c r="F201" s="306" t="str">
        <f>IF('1043Bf Données de base trav.'!O197="","",'1043Bf Données de base trav.'!O197)</f>
        <v/>
      </c>
      <c r="G201" s="307" t="str">
        <f>IF('1043Bf Données de base trav.'!P197="","",'1043Bf Données de base trav.'!P197)</f>
        <v/>
      </c>
      <c r="H201" s="308" t="str">
        <f>IF('1043Bf Données de base trav.'!Q197="","",'1043Bf Données de base trav.'!Q197)</f>
        <v/>
      </c>
      <c r="I201" s="309" t="str">
        <f>IF('1043Bf Données de base trav.'!R197="","",'1043Bf Données de base trav.'!R197)</f>
        <v/>
      </c>
      <c r="J201" s="310" t="str">
        <f t="shared" si="86"/>
        <v/>
      </c>
      <c r="K201" s="311" t="str">
        <f>IF('1043Bf Données de base trav.'!S197="","",'1043Bf Données de base trav.'!S197)</f>
        <v/>
      </c>
      <c r="L201" s="312" t="str">
        <f t="shared" si="87"/>
        <v/>
      </c>
      <c r="M201" s="313" t="str">
        <f t="shared" si="88"/>
        <v/>
      </c>
      <c r="N201" s="314" t="str">
        <f t="shared" si="89"/>
        <v/>
      </c>
      <c r="O201" s="315" t="str">
        <f t="shared" si="90"/>
        <v/>
      </c>
      <c r="P201" s="316" t="str">
        <f t="shared" si="91"/>
        <v/>
      </c>
      <c r="Q201" s="312" t="str">
        <f t="shared" si="92"/>
        <v/>
      </c>
      <c r="R201" s="306" t="str">
        <f>IF(Q201="","",MAX((M201-AH201)*'1043Af Demande'!$B$31,0))</f>
        <v/>
      </c>
      <c r="S201" s="317" t="str">
        <f t="shared" si="93"/>
        <v/>
      </c>
      <c r="T201" s="107"/>
      <c r="U201" s="108" t="str">
        <f t="shared" si="94"/>
        <v/>
      </c>
      <c r="V201" s="109" t="str">
        <f>'1043Bf Données de base trav.'!M197</f>
        <v/>
      </c>
      <c r="W201" s="110" t="str">
        <f>IF(A201="","",'1043Bf Données de base trav.'!Q197-'1043Bf Données de base trav.'!R197)</f>
        <v/>
      </c>
      <c r="X201" s="110" t="str">
        <f>IF(OR($C201="",E201="",F201="",G201="",K201="",'1043Cf CA saisonniers'!$D$25&lt;&gt;"Droit accordé"),"",E201-(F201+G201+W201+K201))</f>
        <v/>
      </c>
      <c r="Y201" s="111" t="str">
        <f t="shared" si="95"/>
        <v/>
      </c>
      <c r="Z201" s="111" t="str">
        <f t="shared" si="96"/>
        <v/>
      </c>
      <c r="AA201" s="111" t="str">
        <f t="shared" si="97"/>
        <v/>
      </c>
      <c r="AB201" s="112" t="str">
        <f t="shared" si="98"/>
        <v/>
      </c>
      <c r="AC201" s="112" t="str">
        <f t="shared" si="99"/>
        <v/>
      </c>
      <c r="AD201" s="112" t="str">
        <f t="shared" si="100"/>
        <v/>
      </c>
      <c r="AE201" s="112" t="str">
        <f t="shared" si="101"/>
        <v/>
      </c>
      <c r="AF201" s="112" t="str">
        <f t="shared" si="102"/>
        <v/>
      </c>
      <c r="AG201" s="112" t="str">
        <f>IF(OR($C201="",L201="",M201=""),"",MAX(N201+'1043Bf Données de base trav.'!T197-M201,0))</f>
        <v/>
      </c>
      <c r="AH201" s="112">
        <f>'1043Bf Données de base trav.'!T197</f>
        <v>0</v>
      </c>
      <c r="AI201" s="112" t="str">
        <f t="shared" si="103"/>
        <v/>
      </c>
      <c r="AJ201" s="113">
        <f t="shared" si="104"/>
        <v>0</v>
      </c>
      <c r="AK201" s="114">
        <f t="shared" si="85"/>
        <v>0</v>
      </c>
      <c r="AL201" s="112">
        <f t="shared" si="105"/>
        <v>0</v>
      </c>
      <c r="AM201" s="112">
        <f>IF(E201="",0,'1043Bf Données de base trav.'!P197)</f>
        <v>0</v>
      </c>
      <c r="AN201" s="115">
        <f>IF('1043Bf Données de base trav.'!Y197&gt;0,AD201,0)</f>
        <v>0</v>
      </c>
      <c r="AO201" s="116">
        <f>IF('1043Bf Données de base trav.'!Y197&gt;0,'1043Bf Données de base trav.'!T197,0)</f>
        <v>0</v>
      </c>
      <c r="AP201" s="112" t="str">
        <f t="shared" si="106"/>
        <v/>
      </c>
      <c r="AQ201" s="112">
        <f>'1043Bf Données de base trav.'!P197</f>
        <v>0</v>
      </c>
      <c r="AR201" s="112">
        <f t="shared" si="107"/>
        <v>0</v>
      </c>
    </row>
    <row r="202" spans="1:44" s="39" customFormat="1" ht="16.95" customHeight="1">
      <c r="A202" s="121" t="str">
        <f>IF('1043Bf Données de base trav.'!A198="","",'1043Bf Données de base trav.'!A198)</f>
        <v/>
      </c>
      <c r="B202" s="122" t="str">
        <f>IF('1043Bf Données de base trav.'!B198="","",'1043Bf Données de base trav.'!B198)</f>
        <v/>
      </c>
      <c r="C202" s="118" t="str">
        <f>IF('1043Bf Données de base trav.'!C198="","",'1043Bf Données de base trav.'!C198)</f>
        <v/>
      </c>
      <c r="D202" s="304" t="str">
        <f>IF(ISERROR('1043Bf Données de base trav.'!AJ198),"",'1043Bf Données de base trav.'!AJ198)</f>
        <v/>
      </c>
      <c r="E202" s="305" t="str">
        <f>IF('1043Bf Données de base trav.'!N198="","",'1043Bf Données de base trav.'!N198)</f>
        <v/>
      </c>
      <c r="F202" s="306" t="str">
        <f>IF('1043Bf Données de base trav.'!O198="","",'1043Bf Données de base trav.'!O198)</f>
        <v/>
      </c>
      <c r="G202" s="307" t="str">
        <f>IF('1043Bf Données de base trav.'!P198="","",'1043Bf Données de base trav.'!P198)</f>
        <v/>
      </c>
      <c r="H202" s="308" t="str">
        <f>IF('1043Bf Données de base trav.'!Q198="","",'1043Bf Données de base trav.'!Q198)</f>
        <v/>
      </c>
      <c r="I202" s="309" t="str">
        <f>IF('1043Bf Données de base trav.'!R198="","",'1043Bf Données de base trav.'!R198)</f>
        <v/>
      </c>
      <c r="J202" s="310" t="str">
        <f t="shared" si="86"/>
        <v/>
      </c>
      <c r="K202" s="311" t="str">
        <f>IF('1043Bf Données de base trav.'!S198="","",'1043Bf Données de base trav.'!S198)</f>
        <v/>
      </c>
      <c r="L202" s="312" t="str">
        <f t="shared" si="87"/>
        <v/>
      </c>
      <c r="M202" s="313" t="str">
        <f t="shared" si="88"/>
        <v/>
      </c>
      <c r="N202" s="314" t="str">
        <f t="shared" si="89"/>
        <v/>
      </c>
      <c r="O202" s="315" t="str">
        <f t="shared" si="90"/>
        <v/>
      </c>
      <c r="P202" s="316" t="str">
        <f t="shared" si="91"/>
        <v/>
      </c>
      <c r="Q202" s="312" t="str">
        <f t="shared" si="92"/>
        <v/>
      </c>
      <c r="R202" s="306" t="str">
        <f>IF(Q202="","",MAX((M202-AH202)*'1043Af Demande'!$B$31,0))</f>
        <v/>
      </c>
      <c r="S202" s="317" t="str">
        <f t="shared" si="93"/>
        <v/>
      </c>
      <c r="T202" s="107"/>
      <c r="U202" s="108" t="str">
        <f t="shared" si="94"/>
        <v/>
      </c>
      <c r="V202" s="109" t="str">
        <f>'1043Bf Données de base trav.'!M198</f>
        <v/>
      </c>
      <c r="W202" s="110" t="str">
        <f>IF(A202="","",'1043Bf Données de base trav.'!Q198-'1043Bf Données de base trav.'!R198)</f>
        <v/>
      </c>
      <c r="X202" s="110" t="str">
        <f>IF(OR($C202="",E202="",F202="",G202="",K202="",'1043Cf CA saisonniers'!$D$25&lt;&gt;"Droit accordé"),"",E202-(F202+G202+W202+K202))</f>
        <v/>
      </c>
      <c r="Y202" s="111" t="str">
        <f t="shared" si="95"/>
        <v/>
      </c>
      <c r="Z202" s="111" t="str">
        <f t="shared" si="96"/>
        <v/>
      </c>
      <c r="AA202" s="111" t="str">
        <f t="shared" si="97"/>
        <v/>
      </c>
      <c r="AB202" s="112" t="str">
        <f t="shared" si="98"/>
        <v/>
      </c>
      <c r="AC202" s="112" t="str">
        <f t="shared" si="99"/>
        <v/>
      </c>
      <c r="AD202" s="112" t="str">
        <f t="shared" si="100"/>
        <v/>
      </c>
      <c r="AE202" s="112" t="str">
        <f t="shared" si="101"/>
        <v/>
      </c>
      <c r="AF202" s="112" t="str">
        <f t="shared" si="102"/>
        <v/>
      </c>
      <c r="AG202" s="112" t="str">
        <f>IF(OR($C202="",L202="",M202=""),"",MAX(N202+'1043Bf Données de base trav.'!T198-M202,0))</f>
        <v/>
      </c>
      <c r="AH202" s="112">
        <f>'1043Bf Données de base trav.'!T198</f>
        <v>0</v>
      </c>
      <c r="AI202" s="112" t="str">
        <f t="shared" si="103"/>
        <v/>
      </c>
      <c r="AJ202" s="113">
        <f t="shared" si="104"/>
        <v>0</v>
      </c>
      <c r="AK202" s="114">
        <f t="shared" si="85"/>
        <v>0</v>
      </c>
      <c r="AL202" s="112">
        <f t="shared" si="105"/>
        <v>0</v>
      </c>
      <c r="AM202" s="112">
        <f>IF(E202="",0,'1043Bf Données de base trav.'!P198)</f>
        <v>0</v>
      </c>
      <c r="AN202" s="115">
        <f>IF('1043Bf Données de base trav.'!Y198&gt;0,AD202,0)</f>
        <v>0</v>
      </c>
      <c r="AO202" s="116">
        <f>IF('1043Bf Données de base trav.'!Y198&gt;0,'1043Bf Données de base trav.'!T198,0)</f>
        <v>0</v>
      </c>
      <c r="AP202" s="112" t="str">
        <f t="shared" si="106"/>
        <v/>
      </c>
      <c r="AQ202" s="112">
        <f>'1043Bf Données de base trav.'!P198</f>
        <v>0</v>
      </c>
      <c r="AR202" s="112">
        <f t="shared" si="107"/>
        <v>0</v>
      </c>
    </row>
    <row r="203" spans="1:44" s="39" customFormat="1" ht="16.95" customHeight="1">
      <c r="A203" s="121" t="str">
        <f>IF('1043Bf Données de base trav.'!A199="","",'1043Bf Données de base trav.'!A199)</f>
        <v/>
      </c>
      <c r="B203" s="122" t="str">
        <f>IF('1043Bf Données de base trav.'!B199="","",'1043Bf Données de base trav.'!B199)</f>
        <v/>
      </c>
      <c r="C203" s="118" t="str">
        <f>IF('1043Bf Données de base trav.'!C199="","",'1043Bf Données de base trav.'!C199)</f>
        <v/>
      </c>
      <c r="D203" s="304" t="str">
        <f>IF(ISERROR('1043Bf Données de base trav.'!AJ199),"",'1043Bf Données de base trav.'!AJ199)</f>
        <v/>
      </c>
      <c r="E203" s="305" t="str">
        <f>IF('1043Bf Données de base trav.'!N199="","",'1043Bf Données de base trav.'!N199)</f>
        <v/>
      </c>
      <c r="F203" s="306" t="str">
        <f>IF('1043Bf Données de base trav.'!O199="","",'1043Bf Données de base trav.'!O199)</f>
        <v/>
      </c>
      <c r="G203" s="307" t="str">
        <f>IF('1043Bf Données de base trav.'!P199="","",'1043Bf Données de base trav.'!P199)</f>
        <v/>
      </c>
      <c r="H203" s="308" t="str">
        <f>IF('1043Bf Données de base trav.'!Q199="","",'1043Bf Données de base trav.'!Q199)</f>
        <v/>
      </c>
      <c r="I203" s="309" t="str">
        <f>IF('1043Bf Données de base trav.'!R199="","",'1043Bf Données de base trav.'!R199)</f>
        <v/>
      </c>
      <c r="J203" s="310" t="str">
        <f t="shared" si="86"/>
        <v/>
      </c>
      <c r="K203" s="311" t="str">
        <f>IF('1043Bf Données de base trav.'!S199="","",'1043Bf Données de base trav.'!S199)</f>
        <v/>
      </c>
      <c r="L203" s="312" t="str">
        <f t="shared" si="87"/>
        <v/>
      </c>
      <c r="M203" s="313" t="str">
        <f t="shared" si="88"/>
        <v/>
      </c>
      <c r="N203" s="314" t="str">
        <f t="shared" si="89"/>
        <v/>
      </c>
      <c r="O203" s="315" t="str">
        <f t="shared" si="90"/>
        <v/>
      </c>
      <c r="P203" s="316" t="str">
        <f t="shared" si="91"/>
        <v/>
      </c>
      <c r="Q203" s="312" t="str">
        <f t="shared" si="92"/>
        <v/>
      </c>
      <c r="R203" s="306" t="str">
        <f>IF(Q203="","",MAX((M203-AH203)*'1043Af Demande'!$B$31,0))</f>
        <v/>
      </c>
      <c r="S203" s="317" t="str">
        <f t="shared" si="93"/>
        <v/>
      </c>
      <c r="T203" s="107"/>
      <c r="U203" s="108" t="str">
        <f t="shared" si="94"/>
        <v/>
      </c>
      <c r="V203" s="109" t="str">
        <f>'1043Bf Données de base trav.'!M199</f>
        <v/>
      </c>
      <c r="W203" s="110" t="str">
        <f>IF(A203="","",'1043Bf Données de base trav.'!Q199-'1043Bf Données de base trav.'!R199)</f>
        <v/>
      </c>
      <c r="X203" s="110" t="str">
        <f>IF(OR($C203="",E203="",F203="",G203="",K203="",'1043Cf CA saisonniers'!$D$25&lt;&gt;"Droit accordé"),"",E203-(F203+G203+W203+K203))</f>
        <v/>
      </c>
      <c r="Y203" s="111" t="str">
        <f t="shared" si="95"/>
        <v/>
      </c>
      <c r="Z203" s="111" t="str">
        <f t="shared" si="96"/>
        <v/>
      </c>
      <c r="AA203" s="111" t="str">
        <f t="shared" si="97"/>
        <v/>
      </c>
      <c r="AB203" s="112" t="str">
        <f t="shared" si="98"/>
        <v/>
      </c>
      <c r="AC203" s="112" t="str">
        <f t="shared" si="99"/>
        <v/>
      </c>
      <c r="AD203" s="112" t="str">
        <f t="shared" si="100"/>
        <v/>
      </c>
      <c r="AE203" s="112" t="str">
        <f t="shared" si="101"/>
        <v/>
      </c>
      <c r="AF203" s="112" t="str">
        <f t="shared" si="102"/>
        <v/>
      </c>
      <c r="AG203" s="112" t="str">
        <f>IF(OR($C203="",L203="",M203=""),"",MAX(N203+'1043Bf Données de base trav.'!T199-M203,0))</f>
        <v/>
      </c>
      <c r="AH203" s="112">
        <f>'1043Bf Données de base trav.'!T199</f>
        <v>0</v>
      </c>
      <c r="AI203" s="112" t="str">
        <f t="shared" si="103"/>
        <v/>
      </c>
      <c r="AJ203" s="113">
        <f t="shared" si="104"/>
        <v>0</v>
      </c>
      <c r="AK203" s="114">
        <f t="shared" si="85"/>
        <v>0</v>
      </c>
      <c r="AL203" s="112">
        <f t="shared" si="105"/>
        <v>0</v>
      </c>
      <c r="AM203" s="112">
        <f>IF(E203="",0,'1043Bf Données de base trav.'!P199)</f>
        <v>0</v>
      </c>
      <c r="AN203" s="115">
        <f>IF('1043Bf Données de base trav.'!Y199&gt;0,AD203,0)</f>
        <v>0</v>
      </c>
      <c r="AO203" s="116">
        <f>IF('1043Bf Données de base trav.'!Y199&gt;0,'1043Bf Données de base trav.'!T199,0)</f>
        <v>0</v>
      </c>
      <c r="AP203" s="112" t="str">
        <f t="shared" si="106"/>
        <v/>
      </c>
      <c r="AQ203" s="112">
        <f>'1043Bf Données de base trav.'!P199</f>
        <v>0</v>
      </c>
      <c r="AR203" s="112">
        <f t="shared" si="107"/>
        <v>0</v>
      </c>
    </row>
    <row r="204" spans="1:44" s="39" customFormat="1" ht="16.95" customHeight="1">
      <c r="A204" s="121" t="str">
        <f>IF('1043Bf Données de base trav.'!A200="","",'1043Bf Données de base trav.'!A200)</f>
        <v/>
      </c>
      <c r="B204" s="122" t="str">
        <f>IF('1043Bf Données de base trav.'!B200="","",'1043Bf Données de base trav.'!B200)</f>
        <v/>
      </c>
      <c r="C204" s="118" t="str">
        <f>IF('1043Bf Données de base trav.'!C200="","",'1043Bf Données de base trav.'!C200)</f>
        <v/>
      </c>
      <c r="D204" s="304" t="str">
        <f>IF(ISERROR('1043Bf Données de base trav.'!AJ200),"",'1043Bf Données de base trav.'!AJ200)</f>
        <v/>
      </c>
      <c r="E204" s="305" t="str">
        <f>IF('1043Bf Données de base trav.'!N200="","",'1043Bf Données de base trav.'!N200)</f>
        <v/>
      </c>
      <c r="F204" s="306" t="str">
        <f>IF('1043Bf Données de base trav.'!O200="","",'1043Bf Données de base trav.'!O200)</f>
        <v/>
      </c>
      <c r="G204" s="307" t="str">
        <f>IF('1043Bf Données de base trav.'!P200="","",'1043Bf Données de base trav.'!P200)</f>
        <v/>
      </c>
      <c r="H204" s="308" t="str">
        <f>IF('1043Bf Données de base trav.'!Q200="","",'1043Bf Données de base trav.'!Q200)</f>
        <v/>
      </c>
      <c r="I204" s="309" t="str">
        <f>IF('1043Bf Données de base trav.'!R200="","",'1043Bf Données de base trav.'!R200)</f>
        <v/>
      </c>
      <c r="J204" s="310" t="str">
        <f t="shared" si="86"/>
        <v/>
      </c>
      <c r="K204" s="311" t="str">
        <f>IF('1043Bf Données de base trav.'!S200="","",'1043Bf Données de base trav.'!S200)</f>
        <v/>
      </c>
      <c r="L204" s="312" t="str">
        <f t="shared" si="87"/>
        <v/>
      </c>
      <c r="M204" s="313" t="str">
        <f t="shared" si="88"/>
        <v/>
      </c>
      <c r="N204" s="314" t="str">
        <f t="shared" si="89"/>
        <v/>
      </c>
      <c r="O204" s="315" t="str">
        <f t="shared" si="90"/>
        <v/>
      </c>
      <c r="P204" s="316" t="str">
        <f t="shared" si="91"/>
        <v/>
      </c>
      <c r="Q204" s="312" t="str">
        <f t="shared" si="92"/>
        <v/>
      </c>
      <c r="R204" s="306" t="str">
        <f>IF(Q204="","",MAX((M204-AH204)*'1043Af Demande'!$B$31,0))</f>
        <v/>
      </c>
      <c r="S204" s="317" t="str">
        <f t="shared" si="93"/>
        <v/>
      </c>
      <c r="T204" s="107"/>
      <c r="U204" s="108" t="str">
        <f t="shared" si="94"/>
        <v/>
      </c>
      <c r="V204" s="109" t="str">
        <f>'1043Bf Données de base trav.'!M200</f>
        <v/>
      </c>
      <c r="W204" s="110" t="str">
        <f>IF(A204="","",'1043Bf Données de base trav.'!Q200-'1043Bf Données de base trav.'!R200)</f>
        <v/>
      </c>
      <c r="X204" s="110" t="str">
        <f>IF(OR($C204="",E204="",F204="",G204="",K204="",'1043Cf CA saisonniers'!$D$25&lt;&gt;"Droit accordé"),"",E204-(F204+G204+W204+K204))</f>
        <v/>
      </c>
      <c r="Y204" s="111" t="str">
        <f t="shared" si="95"/>
        <v/>
      </c>
      <c r="Z204" s="111" t="str">
        <f t="shared" si="96"/>
        <v/>
      </c>
      <c r="AA204" s="111" t="str">
        <f t="shared" si="97"/>
        <v/>
      </c>
      <c r="AB204" s="112" t="str">
        <f t="shared" si="98"/>
        <v/>
      </c>
      <c r="AC204" s="112" t="str">
        <f t="shared" si="99"/>
        <v/>
      </c>
      <c r="AD204" s="112" t="str">
        <f t="shared" si="100"/>
        <v/>
      </c>
      <c r="AE204" s="112" t="str">
        <f t="shared" si="101"/>
        <v/>
      </c>
      <c r="AF204" s="112" t="str">
        <f t="shared" si="102"/>
        <v/>
      </c>
      <c r="AG204" s="112" t="str">
        <f>IF(OR($C204="",L204="",M204=""),"",MAX(N204+'1043Bf Données de base trav.'!T200-M204,0))</f>
        <v/>
      </c>
      <c r="AH204" s="112">
        <f>'1043Bf Données de base trav.'!T200</f>
        <v>0</v>
      </c>
      <c r="AI204" s="112" t="str">
        <f t="shared" si="103"/>
        <v/>
      </c>
      <c r="AJ204" s="113">
        <f t="shared" si="104"/>
        <v>0</v>
      </c>
      <c r="AK204" s="114">
        <f t="shared" si="85"/>
        <v>0</v>
      </c>
      <c r="AL204" s="112">
        <f t="shared" si="105"/>
        <v>0</v>
      </c>
      <c r="AM204" s="112">
        <f>IF(E204="",0,'1043Bf Données de base trav.'!P200)</f>
        <v>0</v>
      </c>
      <c r="AN204" s="115">
        <f>IF('1043Bf Données de base trav.'!Y200&gt;0,AD204,0)</f>
        <v>0</v>
      </c>
      <c r="AO204" s="116">
        <f>IF('1043Bf Données de base trav.'!Y200&gt;0,'1043Bf Données de base trav.'!T200,0)</f>
        <v>0</v>
      </c>
      <c r="AP204" s="112" t="str">
        <f t="shared" si="106"/>
        <v/>
      </c>
      <c r="AQ204" s="112">
        <f>'1043Bf Données de base trav.'!P200</f>
        <v>0</v>
      </c>
      <c r="AR204" s="112">
        <f t="shared" si="107"/>
        <v>0</v>
      </c>
    </row>
    <row r="205" spans="1:44" s="39" customFormat="1" ht="16.95" customHeight="1">
      <c r="A205" s="121" t="str">
        <f>IF('1043Bf Données de base trav.'!A201="","",'1043Bf Données de base trav.'!A201)</f>
        <v/>
      </c>
      <c r="B205" s="122" t="str">
        <f>IF('1043Bf Données de base trav.'!B201="","",'1043Bf Données de base trav.'!B201)</f>
        <v/>
      </c>
      <c r="C205" s="118" t="str">
        <f>IF('1043Bf Données de base trav.'!C201="","",'1043Bf Données de base trav.'!C201)</f>
        <v/>
      </c>
      <c r="D205" s="304" t="str">
        <f>IF(ISERROR('1043Bf Données de base trav.'!AJ201),"",'1043Bf Données de base trav.'!AJ201)</f>
        <v/>
      </c>
      <c r="E205" s="305" t="str">
        <f>IF('1043Bf Données de base trav.'!N201="","",'1043Bf Données de base trav.'!N201)</f>
        <v/>
      </c>
      <c r="F205" s="306" t="str">
        <f>IF('1043Bf Données de base trav.'!O201="","",'1043Bf Données de base trav.'!O201)</f>
        <v/>
      </c>
      <c r="G205" s="307" t="str">
        <f>IF('1043Bf Données de base trav.'!P201="","",'1043Bf Données de base trav.'!P201)</f>
        <v/>
      </c>
      <c r="H205" s="308" t="str">
        <f>IF('1043Bf Données de base trav.'!Q201="","",'1043Bf Données de base trav.'!Q201)</f>
        <v/>
      </c>
      <c r="I205" s="309" t="str">
        <f>IF('1043Bf Données de base trav.'!R201="","",'1043Bf Données de base trav.'!R201)</f>
        <v/>
      </c>
      <c r="J205" s="310" t="str">
        <f t="shared" si="86"/>
        <v/>
      </c>
      <c r="K205" s="311" t="str">
        <f>IF('1043Bf Données de base trav.'!S201="","",'1043Bf Données de base trav.'!S201)</f>
        <v/>
      </c>
      <c r="L205" s="312" t="str">
        <f t="shared" si="87"/>
        <v/>
      </c>
      <c r="M205" s="313" t="str">
        <f t="shared" si="88"/>
        <v/>
      </c>
      <c r="N205" s="314" t="str">
        <f t="shared" si="89"/>
        <v/>
      </c>
      <c r="O205" s="315" t="str">
        <f t="shared" si="90"/>
        <v/>
      </c>
      <c r="P205" s="316" t="str">
        <f t="shared" si="91"/>
        <v/>
      </c>
      <c r="Q205" s="312" t="str">
        <f t="shared" si="92"/>
        <v/>
      </c>
      <c r="R205" s="306" t="str">
        <f>IF(Q205="","",MAX((M205-AH205)*'1043Af Demande'!$B$31,0))</f>
        <v/>
      </c>
      <c r="S205" s="317" t="str">
        <f t="shared" si="93"/>
        <v/>
      </c>
      <c r="T205" s="107"/>
      <c r="U205" s="108" t="str">
        <f t="shared" si="94"/>
        <v/>
      </c>
      <c r="V205" s="109" t="str">
        <f>'1043Bf Données de base trav.'!M201</f>
        <v/>
      </c>
      <c r="W205" s="110" t="str">
        <f>IF(A205="","",'1043Bf Données de base trav.'!Q201-'1043Bf Données de base trav.'!R201)</f>
        <v/>
      </c>
      <c r="X205" s="110" t="str">
        <f>IF(OR($C205="",E205="",F205="",G205="",K205="",'1043Cf CA saisonniers'!$D$25&lt;&gt;"Droit accordé"),"",E205-(F205+G205+W205+K205))</f>
        <v/>
      </c>
      <c r="Y205" s="111" t="str">
        <f t="shared" si="95"/>
        <v/>
      </c>
      <c r="Z205" s="111" t="str">
        <f t="shared" si="96"/>
        <v/>
      </c>
      <c r="AA205" s="111" t="str">
        <f t="shared" si="97"/>
        <v/>
      </c>
      <c r="AB205" s="112" t="str">
        <f t="shared" si="98"/>
        <v/>
      </c>
      <c r="AC205" s="112" t="str">
        <f t="shared" si="99"/>
        <v/>
      </c>
      <c r="AD205" s="112" t="str">
        <f t="shared" si="100"/>
        <v/>
      </c>
      <c r="AE205" s="112" t="str">
        <f t="shared" si="101"/>
        <v/>
      </c>
      <c r="AF205" s="112" t="str">
        <f t="shared" si="102"/>
        <v/>
      </c>
      <c r="AG205" s="112" t="str">
        <f>IF(OR($C205="",L205="",M205=""),"",MAX(N205+'1043Bf Données de base trav.'!T201-M205,0))</f>
        <v/>
      </c>
      <c r="AH205" s="112">
        <f>'1043Bf Données de base trav.'!T201</f>
        <v>0</v>
      </c>
      <c r="AI205" s="112" t="str">
        <f t="shared" si="103"/>
        <v/>
      </c>
      <c r="AJ205" s="113">
        <f t="shared" si="104"/>
        <v>0</v>
      </c>
      <c r="AK205" s="114">
        <f t="shared" ref="AK205:AK211" si="108">IF(OR(L205="",Q205=""),0,IF(ROUND(IF(OR($C205="",E205="",F205="",G205="", K205="",),"",E205-(F205+G205+W205)),2)&gt;0,1,0))</f>
        <v>0</v>
      </c>
      <c r="AL205" s="112">
        <f t="shared" si="105"/>
        <v>0</v>
      </c>
      <c r="AM205" s="112">
        <f>IF(E205="",0,'1043Bf Données de base trav.'!P201)</f>
        <v>0</v>
      </c>
      <c r="AN205" s="115">
        <f>IF('1043Bf Données de base trav.'!Y201&gt;0,AD205,0)</f>
        <v>0</v>
      </c>
      <c r="AO205" s="116">
        <f>IF('1043Bf Données de base trav.'!Y201&gt;0,'1043Bf Données de base trav.'!T201,0)</f>
        <v>0</v>
      </c>
      <c r="AP205" s="112" t="str">
        <f t="shared" si="106"/>
        <v/>
      </c>
      <c r="AQ205" s="112">
        <f>'1043Bf Données de base trav.'!P201</f>
        <v>0</v>
      </c>
      <c r="AR205" s="112">
        <f t="shared" si="107"/>
        <v>0</v>
      </c>
    </row>
    <row r="206" spans="1:44" s="39" customFormat="1" ht="16.95" customHeight="1">
      <c r="A206" s="121" t="str">
        <f>IF('1043Bf Données de base trav.'!A202="","",'1043Bf Données de base trav.'!A202)</f>
        <v/>
      </c>
      <c r="B206" s="122" t="str">
        <f>IF('1043Bf Données de base trav.'!B202="","",'1043Bf Données de base trav.'!B202)</f>
        <v/>
      </c>
      <c r="C206" s="118" t="str">
        <f>IF('1043Bf Données de base trav.'!C202="","",'1043Bf Données de base trav.'!C202)</f>
        <v/>
      </c>
      <c r="D206" s="304" t="str">
        <f>IF(ISERROR('1043Bf Données de base trav.'!AJ202),"",'1043Bf Données de base trav.'!AJ202)</f>
        <v/>
      </c>
      <c r="E206" s="305" t="str">
        <f>IF('1043Bf Données de base trav.'!N202="","",'1043Bf Données de base trav.'!N202)</f>
        <v/>
      </c>
      <c r="F206" s="306" t="str">
        <f>IF('1043Bf Données de base trav.'!O202="","",'1043Bf Données de base trav.'!O202)</f>
        <v/>
      </c>
      <c r="G206" s="307" t="str">
        <f>IF('1043Bf Données de base trav.'!P202="","",'1043Bf Données de base trav.'!P202)</f>
        <v/>
      </c>
      <c r="H206" s="308" t="str">
        <f>IF('1043Bf Données de base trav.'!Q202="","",'1043Bf Données de base trav.'!Q202)</f>
        <v/>
      </c>
      <c r="I206" s="309" t="str">
        <f>IF('1043Bf Données de base trav.'!R202="","",'1043Bf Données de base trav.'!R202)</f>
        <v/>
      </c>
      <c r="J206" s="310" t="str">
        <f t="shared" si="86"/>
        <v/>
      </c>
      <c r="K206" s="311" t="str">
        <f>IF('1043Bf Données de base trav.'!S202="","",'1043Bf Données de base trav.'!S202)</f>
        <v/>
      </c>
      <c r="L206" s="312" t="str">
        <f t="shared" si="87"/>
        <v/>
      </c>
      <c r="M206" s="313" t="str">
        <f t="shared" si="88"/>
        <v/>
      </c>
      <c r="N206" s="314" t="str">
        <f t="shared" si="89"/>
        <v/>
      </c>
      <c r="O206" s="315" t="str">
        <f t="shared" si="90"/>
        <v/>
      </c>
      <c r="P206" s="316" t="str">
        <f t="shared" si="91"/>
        <v/>
      </c>
      <c r="Q206" s="312" t="str">
        <f t="shared" si="92"/>
        <v/>
      </c>
      <c r="R206" s="306" t="str">
        <f>IF(Q206="","",MAX((M206-AH206)*'1043Af Demande'!$B$31,0))</f>
        <v/>
      </c>
      <c r="S206" s="317" t="str">
        <f t="shared" si="93"/>
        <v/>
      </c>
      <c r="T206" s="107"/>
      <c r="U206" s="108" t="str">
        <f t="shared" si="94"/>
        <v/>
      </c>
      <c r="V206" s="109" t="str">
        <f>'1043Bf Données de base trav.'!M202</f>
        <v/>
      </c>
      <c r="W206" s="110" t="str">
        <f>IF(A206="","",'1043Bf Données de base trav.'!Q202-'1043Bf Données de base trav.'!R202)</f>
        <v/>
      </c>
      <c r="X206" s="110" t="str">
        <f>IF(OR($C206="",E206="",F206="",G206="",K206="",'1043Cf CA saisonniers'!$D$25&lt;&gt;"Droit accordé"),"",E206-(F206+G206+W206+K206))</f>
        <v/>
      </c>
      <c r="Y206" s="111" t="str">
        <f t="shared" si="95"/>
        <v/>
      </c>
      <c r="Z206" s="111" t="str">
        <f t="shared" si="96"/>
        <v/>
      </c>
      <c r="AA206" s="111" t="str">
        <f t="shared" si="97"/>
        <v/>
      </c>
      <c r="AB206" s="112" t="str">
        <f t="shared" si="98"/>
        <v/>
      </c>
      <c r="AC206" s="112" t="str">
        <f t="shared" si="99"/>
        <v/>
      </c>
      <c r="AD206" s="112" t="str">
        <f t="shared" si="100"/>
        <v/>
      </c>
      <c r="AE206" s="112" t="str">
        <f t="shared" si="101"/>
        <v/>
      </c>
      <c r="AF206" s="112" t="str">
        <f t="shared" si="102"/>
        <v/>
      </c>
      <c r="AG206" s="112" t="str">
        <f>IF(OR($C206="",L206="",M206=""),"",MAX(N206+'1043Bf Données de base trav.'!T202-M206,0))</f>
        <v/>
      </c>
      <c r="AH206" s="112">
        <f>'1043Bf Données de base trav.'!T202</f>
        <v>0</v>
      </c>
      <c r="AI206" s="112" t="str">
        <f t="shared" si="103"/>
        <v/>
      </c>
      <c r="AJ206" s="113">
        <f t="shared" si="104"/>
        <v>0</v>
      </c>
      <c r="AK206" s="114">
        <f t="shared" si="108"/>
        <v>0</v>
      </c>
      <c r="AL206" s="112">
        <f t="shared" si="105"/>
        <v>0</v>
      </c>
      <c r="AM206" s="112">
        <f>IF(E206="",0,'1043Bf Données de base trav.'!P202)</f>
        <v>0</v>
      </c>
      <c r="AN206" s="115">
        <f>IF('1043Bf Données de base trav.'!Y202&gt;0,AD206,0)</f>
        <v>0</v>
      </c>
      <c r="AO206" s="116">
        <f>IF('1043Bf Données de base trav.'!Y202&gt;0,'1043Bf Données de base trav.'!T202,0)</f>
        <v>0</v>
      </c>
      <c r="AP206" s="112" t="str">
        <f t="shared" si="106"/>
        <v/>
      </c>
      <c r="AQ206" s="112">
        <f>'1043Bf Données de base trav.'!P202</f>
        <v>0</v>
      </c>
      <c r="AR206" s="112">
        <f t="shared" si="107"/>
        <v>0</v>
      </c>
    </row>
    <row r="207" spans="1:44" s="39" customFormat="1" ht="16.95" customHeight="1">
      <c r="A207" s="121" t="str">
        <f>IF('1043Bf Données de base trav.'!A203="","",'1043Bf Données de base trav.'!A203)</f>
        <v/>
      </c>
      <c r="B207" s="122" t="str">
        <f>IF('1043Bf Données de base trav.'!B203="","",'1043Bf Données de base trav.'!B203)</f>
        <v/>
      </c>
      <c r="C207" s="118" t="str">
        <f>IF('1043Bf Données de base trav.'!C203="","",'1043Bf Données de base trav.'!C203)</f>
        <v/>
      </c>
      <c r="D207" s="304" t="str">
        <f>IF(ISERROR('1043Bf Données de base trav.'!AJ203),"",'1043Bf Données de base trav.'!AJ203)</f>
        <v/>
      </c>
      <c r="E207" s="305" t="str">
        <f>IF('1043Bf Données de base trav.'!N203="","",'1043Bf Données de base trav.'!N203)</f>
        <v/>
      </c>
      <c r="F207" s="306" t="str">
        <f>IF('1043Bf Données de base trav.'!O203="","",'1043Bf Données de base trav.'!O203)</f>
        <v/>
      </c>
      <c r="G207" s="307" t="str">
        <f>IF('1043Bf Données de base trav.'!P203="","",'1043Bf Données de base trav.'!P203)</f>
        <v/>
      </c>
      <c r="H207" s="308" t="str">
        <f>IF('1043Bf Données de base trav.'!Q203="","",'1043Bf Données de base trav.'!Q203)</f>
        <v/>
      </c>
      <c r="I207" s="309" t="str">
        <f>IF('1043Bf Données de base trav.'!R203="","",'1043Bf Données de base trav.'!R203)</f>
        <v/>
      </c>
      <c r="J207" s="310" t="str">
        <f t="shared" si="86"/>
        <v/>
      </c>
      <c r="K207" s="311" t="str">
        <f>IF('1043Bf Données de base trav.'!S203="","",'1043Bf Données de base trav.'!S203)</f>
        <v/>
      </c>
      <c r="L207" s="312" t="str">
        <f t="shared" si="87"/>
        <v/>
      </c>
      <c r="M207" s="313" t="str">
        <f t="shared" si="88"/>
        <v/>
      </c>
      <c r="N207" s="314" t="str">
        <f t="shared" si="89"/>
        <v/>
      </c>
      <c r="O207" s="315" t="str">
        <f t="shared" si="90"/>
        <v/>
      </c>
      <c r="P207" s="316" t="str">
        <f t="shared" si="91"/>
        <v/>
      </c>
      <c r="Q207" s="312" t="str">
        <f t="shared" si="92"/>
        <v/>
      </c>
      <c r="R207" s="306" t="str">
        <f>IF(Q207="","",MAX((M207-AH207)*'1043Af Demande'!$B$31,0))</f>
        <v/>
      </c>
      <c r="S207" s="317" t="str">
        <f t="shared" si="93"/>
        <v/>
      </c>
      <c r="T207" s="107"/>
      <c r="U207" s="108" t="str">
        <f t="shared" si="94"/>
        <v/>
      </c>
      <c r="V207" s="109" t="str">
        <f>'1043Bf Données de base trav.'!M203</f>
        <v/>
      </c>
      <c r="W207" s="110" t="str">
        <f>IF(A207="","",'1043Bf Données de base trav.'!Q203-'1043Bf Données de base trav.'!R203)</f>
        <v/>
      </c>
      <c r="X207" s="110" t="str">
        <f>IF(OR($C207="",E207="",F207="",G207="",K207="",'1043Cf CA saisonniers'!$D$25&lt;&gt;"Droit accordé"),"",E207-(F207+G207+W207+K207))</f>
        <v/>
      </c>
      <c r="Y207" s="111" t="str">
        <f t="shared" si="95"/>
        <v/>
      </c>
      <c r="Z207" s="111" t="str">
        <f t="shared" si="96"/>
        <v/>
      </c>
      <c r="AA207" s="111" t="str">
        <f t="shared" si="97"/>
        <v/>
      </c>
      <c r="AB207" s="112" t="str">
        <f t="shared" si="98"/>
        <v/>
      </c>
      <c r="AC207" s="112" t="str">
        <f t="shared" si="99"/>
        <v/>
      </c>
      <c r="AD207" s="112" t="str">
        <f t="shared" si="100"/>
        <v/>
      </c>
      <c r="AE207" s="112" t="str">
        <f t="shared" si="101"/>
        <v/>
      </c>
      <c r="AF207" s="112" t="str">
        <f t="shared" si="102"/>
        <v/>
      </c>
      <c r="AG207" s="112" t="str">
        <f>IF(OR($C207="",L207="",M207=""),"",MAX(N207+'1043Bf Données de base trav.'!T203-M207,0))</f>
        <v/>
      </c>
      <c r="AH207" s="112">
        <f>'1043Bf Données de base trav.'!T203</f>
        <v>0</v>
      </c>
      <c r="AI207" s="112" t="str">
        <f t="shared" si="103"/>
        <v/>
      </c>
      <c r="AJ207" s="113">
        <f t="shared" si="104"/>
        <v>0</v>
      </c>
      <c r="AK207" s="114">
        <f t="shared" si="108"/>
        <v>0</v>
      </c>
      <c r="AL207" s="112">
        <f t="shared" si="105"/>
        <v>0</v>
      </c>
      <c r="AM207" s="112">
        <f>IF(E207="",0,'1043Bf Données de base trav.'!P203)</f>
        <v>0</v>
      </c>
      <c r="AN207" s="115">
        <f>IF('1043Bf Données de base trav.'!Y203&gt;0,AD207,0)</f>
        <v>0</v>
      </c>
      <c r="AO207" s="116">
        <f>IF('1043Bf Données de base trav.'!Y203&gt;0,'1043Bf Données de base trav.'!T203,0)</f>
        <v>0</v>
      </c>
      <c r="AP207" s="112" t="str">
        <f t="shared" si="106"/>
        <v/>
      </c>
      <c r="AQ207" s="112">
        <f>'1043Bf Données de base trav.'!P203</f>
        <v>0</v>
      </c>
      <c r="AR207" s="112">
        <f t="shared" si="107"/>
        <v>0</v>
      </c>
    </row>
    <row r="208" spans="1:44" s="39" customFormat="1" ht="16.95" customHeight="1">
      <c r="A208" s="121" t="str">
        <f>IF('1043Bf Données de base trav.'!A204="","",'1043Bf Données de base trav.'!A204)</f>
        <v/>
      </c>
      <c r="B208" s="122" t="str">
        <f>IF('1043Bf Données de base trav.'!B204="","",'1043Bf Données de base trav.'!B204)</f>
        <v/>
      </c>
      <c r="C208" s="118" t="str">
        <f>IF('1043Bf Données de base trav.'!C204="","",'1043Bf Données de base trav.'!C204)</f>
        <v/>
      </c>
      <c r="D208" s="304" t="str">
        <f>IF(ISERROR('1043Bf Données de base trav.'!AJ204),"",'1043Bf Données de base trav.'!AJ204)</f>
        <v/>
      </c>
      <c r="E208" s="305" t="str">
        <f>IF('1043Bf Données de base trav.'!N204="","",'1043Bf Données de base trav.'!N204)</f>
        <v/>
      </c>
      <c r="F208" s="306" t="str">
        <f>IF('1043Bf Données de base trav.'!O204="","",'1043Bf Données de base trav.'!O204)</f>
        <v/>
      </c>
      <c r="G208" s="307" t="str">
        <f>IF('1043Bf Données de base trav.'!P204="","",'1043Bf Données de base trav.'!P204)</f>
        <v/>
      </c>
      <c r="H208" s="308" t="str">
        <f>IF('1043Bf Données de base trav.'!Q204="","",'1043Bf Données de base trav.'!Q204)</f>
        <v/>
      </c>
      <c r="I208" s="309" t="str">
        <f>IF('1043Bf Données de base trav.'!R204="","",'1043Bf Données de base trav.'!R204)</f>
        <v/>
      </c>
      <c r="J208" s="310" t="str">
        <f t="shared" si="86"/>
        <v/>
      </c>
      <c r="K208" s="311" t="str">
        <f>IF('1043Bf Données de base trav.'!S204="","",'1043Bf Données de base trav.'!S204)</f>
        <v/>
      </c>
      <c r="L208" s="312" t="str">
        <f t="shared" si="87"/>
        <v/>
      </c>
      <c r="M208" s="313" t="str">
        <f t="shared" si="88"/>
        <v/>
      </c>
      <c r="N208" s="314" t="str">
        <f t="shared" si="89"/>
        <v/>
      </c>
      <c r="O208" s="315" t="str">
        <f t="shared" si="90"/>
        <v/>
      </c>
      <c r="P208" s="316" t="str">
        <f t="shared" si="91"/>
        <v/>
      </c>
      <c r="Q208" s="312" t="str">
        <f t="shared" si="92"/>
        <v/>
      </c>
      <c r="R208" s="306" t="str">
        <f>IF(Q208="","",MAX((M208-AH208)*'1043Af Demande'!$B$31,0))</f>
        <v/>
      </c>
      <c r="S208" s="317" t="str">
        <f t="shared" si="93"/>
        <v/>
      </c>
      <c r="T208" s="107"/>
      <c r="U208" s="108" t="str">
        <f t="shared" si="94"/>
        <v/>
      </c>
      <c r="V208" s="109" t="str">
        <f>'1043Bf Données de base trav.'!M204</f>
        <v/>
      </c>
      <c r="W208" s="110" t="str">
        <f>IF(A208="","",'1043Bf Données de base trav.'!Q204-'1043Bf Données de base trav.'!R204)</f>
        <v/>
      </c>
      <c r="X208" s="110" t="str">
        <f>IF(OR($C208="",E208="",F208="",G208="",K208="",'1043Cf CA saisonniers'!$D$25&lt;&gt;"Droit accordé"),"",E208-(F208+G208+W208+K208))</f>
        <v/>
      </c>
      <c r="Y208" s="111" t="str">
        <f t="shared" si="95"/>
        <v/>
      </c>
      <c r="Z208" s="111" t="str">
        <f t="shared" si="96"/>
        <v/>
      </c>
      <c r="AA208" s="111" t="str">
        <f t="shared" si="97"/>
        <v/>
      </c>
      <c r="AB208" s="112" t="str">
        <f t="shared" si="98"/>
        <v/>
      </c>
      <c r="AC208" s="112" t="str">
        <f t="shared" si="99"/>
        <v/>
      </c>
      <c r="AD208" s="112" t="str">
        <f t="shared" si="100"/>
        <v/>
      </c>
      <c r="AE208" s="112" t="str">
        <f t="shared" si="101"/>
        <v/>
      </c>
      <c r="AF208" s="112" t="str">
        <f t="shared" si="102"/>
        <v/>
      </c>
      <c r="AG208" s="112" t="str">
        <f>IF(OR($C208="",L208="",M208=""),"",MAX(N208+'1043Bf Données de base trav.'!T204-M208,0))</f>
        <v/>
      </c>
      <c r="AH208" s="112">
        <f>'1043Bf Données de base trav.'!T204</f>
        <v>0</v>
      </c>
      <c r="AI208" s="112" t="str">
        <f t="shared" si="103"/>
        <v/>
      </c>
      <c r="AJ208" s="113">
        <f t="shared" si="104"/>
        <v>0</v>
      </c>
      <c r="AK208" s="114">
        <f t="shared" si="108"/>
        <v>0</v>
      </c>
      <c r="AL208" s="112">
        <f t="shared" si="105"/>
        <v>0</v>
      </c>
      <c r="AM208" s="112">
        <f>IF(E208="",0,'1043Bf Données de base trav.'!P204)</f>
        <v>0</v>
      </c>
      <c r="AN208" s="115">
        <f>IF('1043Bf Données de base trav.'!Y204&gt;0,AD208,0)</f>
        <v>0</v>
      </c>
      <c r="AO208" s="116">
        <f>IF('1043Bf Données de base trav.'!Y204&gt;0,'1043Bf Données de base trav.'!T204,0)</f>
        <v>0</v>
      </c>
      <c r="AP208" s="112" t="str">
        <f t="shared" si="106"/>
        <v/>
      </c>
      <c r="AQ208" s="112">
        <f>'1043Bf Données de base trav.'!P204</f>
        <v>0</v>
      </c>
      <c r="AR208" s="112">
        <f t="shared" si="107"/>
        <v>0</v>
      </c>
    </row>
    <row r="209" spans="1:44" s="39" customFormat="1" ht="16.95" customHeight="1">
      <c r="A209" s="121" t="str">
        <f>IF('1043Bf Données de base trav.'!A205="","",'1043Bf Données de base trav.'!A205)</f>
        <v/>
      </c>
      <c r="B209" s="122" t="str">
        <f>IF('1043Bf Données de base trav.'!B205="","",'1043Bf Données de base trav.'!B205)</f>
        <v/>
      </c>
      <c r="C209" s="118" t="str">
        <f>IF('1043Bf Données de base trav.'!C205="","",'1043Bf Données de base trav.'!C205)</f>
        <v/>
      </c>
      <c r="D209" s="304" t="str">
        <f>IF(ISERROR('1043Bf Données de base trav.'!AJ205),"",'1043Bf Données de base trav.'!AJ205)</f>
        <v/>
      </c>
      <c r="E209" s="305" t="str">
        <f>IF('1043Bf Données de base trav.'!N205="","",'1043Bf Données de base trav.'!N205)</f>
        <v/>
      </c>
      <c r="F209" s="306" t="str">
        <f>IF('1043Bf Données de base trav.'!O205="","",'1043Bf Données de base trav.'!O205)</f>
        <v/>
      </c>
      <c r="G209" s="307" t="str">
        <f>IF('1043Bf Données de base trav.'!P205="","",'1043Bf Données de base trav.'!P205)</f>
        <v/>
      </c>
      <c r="H209" s="308" t="str">
        <f>IF('1043Bf Données de base trav.'!Q205="","",'1043Bf Données de base trav.'!Q205)</f>
        <v/>
      </c>
      <c r="I209" s="309" t="str">
        <f>IF('1043Bf Données de base trav.'!R205="","",'1043Bf Données de base trav.'!R205)</f>
        <v/>
      </c>
      <c r="J209" s="310" t="str">
        <f t="shared" si="86"/>
        <v/>
      </c>
      <c r="K209" s="311" t="str">
        <f>IF('1043Bf Données de base trav.'!S205="","",'1043Bf Données de base trav.'!S205)</f>
        <v/>
      </c>
      <c r="L209" s="312" t="str">
        <f t="shared" si="87"/>
        <v/>
      </c>
      <c r="M209" s="313" t="str">
        <f t="shared" si="88"/>
        <v/>
      </c>
      <c r="N209" s="314" t="str">
        <f t="shared" si="89"/>
        <v/>
      </c>
      <c r="O209" s="315" t="str">
        <f t="shared" si="90"/>
        <v/>
      </c>
      <c r="P209" s="316" t="str">
        <f t="shared" si="91"/>
        <v/>
      </c>
      <c r="Q209" s="312" t="str">
        <f t="shared" si="92"/>
        <v/>
      </c>
      <c r="R209" s="306" t="str">
        <f>IF(Q209="","",MAX((M209-AH209)*'1043Af Demande'!$B$31,0))</f>
        <v/>
      </c>
      <c r="S209" s="317" t="str">
        <f t="shared" si="93"/>
        <v/>
      </c>
      <c r="T209" s="107"/>
      <c r="U209" s="108" t="str">
        <f t="shared" si="94"/>
        <v/>
      </c>
      <c r="V209" s="109" t="str">
        <f>'1043Bf Données de base trav.'!M205</f>
        <v/>
      </c>
      <c r="W209" s="110" t="str">
        <f>IF(A209="","",'1043Bf Données de base trav.'!Q205-'1043Bf Données de base trav.'!R205)</f>
        <v/>
      </c>
      <c r="X209" s="110" t="str">
        <f>IF(OR($C209="",E209="",F209="",G209="",K209="",'1043Cf CA saisonniers'!$D$25&lt;&gt;"Droit accordé"),"",E209-(F209+G209+W209+K209))</f>
        <v/>
      </c>
      <c r="Y209" s="111" t="str">
        <f t="shared" si="95"/>
        <v/>
      </c>
      <c r="Z209" s="111" t="str">
        <f t="shared" si="96"/>
        <v/>
      </c>
      <c r="AA209" s="111" t="str">
        <f t="shared" si="97"/>
        <v/>
      </c>
      <c r="AB209" s="112" t="str">
        <f t="shared" si="98"/>
        <v/>
      </c>
      <c r="AC209" s="112" t="str">
        <f t="shared" si="99"/>
        <v/>
      </c>
      <c r="AD209" s="112" t="str">
        <f t="shared" si="100"/>
        <v/>
      </c>
      <c r="AE209" s="112" t="str">
        <f t="shared" si="101"/>
        <v/>
      </c>
      <c r="AF209" s="112" t="str">
        <f t="shared" si="102"/>
        <v/>
      </c>
      <c r="AG209" s="112" t="str">
        <f>IF(OR($C209="",L209="",M209=""),"",MAX(N209+'1043Bf Données de base trav.'!T205-M209,0))</f>
        <v/>
      </c>
      <c r="AH209" s="112">
        <f>'1043Bf Données de base trav.'!T205</f>
        <v>0</v>
      </c>
      <c r="AI209" s="112" t="str">
        <f t="shared" si="103"/>
        <v/>
      </c>
      <c r="AJ209" s="113">
        <f t="shared" si="104"/>
        <v>0</v>
      </c>
      <c r="AK209" s="114">
        <f t="shared" si="108"/>
        <v>0</v>
      </c>
      <c r="AL209" s="112">
        <f t="shared" si="105"/>
        <v>0</v>
      </c>
      <c r="AM209" s="112">
        <f>IF(E209="",0,'1043Bf Données de base trav.'!P205)</f>
        <v>0</v>
      </c>
      <c r="AN209" s="115">
        <f>IF('1043Bf Données de base trav.'!Y205&gt;0,AD209,0)</f>
        <v>0</v>
      </c>
      <c r="AO209" s="116">
        <f>IF('1043Bf Données de base trav.'!Y205&gt;0,'1043Bf Données de base trav.'!T205,0)</f>
        <v>0</v>
      </c>
      <c r="AP209" s="112" t="str">
        <f t="shared" si="106"/>
        <v/>
      </c>
      <c r="AQ209" s="112">
        <f>'1043Bf Données de base trav.'!P205</f>
        <v>0</v>
      </c>
      <c r="AR209" s="112">
        <f t="shared" si="107"/>
        <v>0</v>
      </c>
    </row>
    <row r="210" spans="1:44" s="39" customFormat="1" ht="16.95" customHeight="1">
      <c r="A210" s="121" t="str">
        <f>IF('1043Bf Données de base trav.'!A206="","",'1043Bf Données de base trav.'!A206)</f>
        <v/>
      </c>
      <c r="B210" s="122" t="str">
        <f>IF('1043Bf Données de base trav.'!B206="","",'1043Bf Données de base trav.'!B206)</f>
        <v/>
      </c>
      <c r="C210" s="118" t="str">
        <f>IF('1043Bf Données de base trav.'!C206="","",'1043Bf Données de base trav.'!C206)</f>
        <v/>
      </c>
      <c r="D210" s="304" t="str">
        <f>IF(ISERROR('1043Bf Données de base trav.'!AJ206),"",'1043Bf Données de base trav.'!AJ206)</f>
        <v/>
      </c>
      <c r="E210" s="305" t="str">
        <f>IF('1043Bf Données de base trav.'!N206="","",'1043Bf Données de base trav.'!N206)</f>
        <v/>
      </c>
      <c r="F210" s="306" t="str">
        <f>IF('1043Bf Données de base trav.'!O206="","",'1043Bf Données de base trav.'!O206)</f>
        <v/>
      </c>
      <c r="G210" s="307" t="str">
        <f>IF('1043Bf Données de base trav.'!P206="","",'1043Bf Données de base trav.'!P206)</f>
        <v/>
      </c>
      <c r="H210" s="308" t="str">
        <f>IF('1043Bf Données de base trav.'!Q206="","",'1043Bf Données de base trav.'!Q206)</f>
        <v/>
      </c>
      <c r="I210" s="309" t="str">
        <f>IF('1043Bf Données de base trav.'!R206="","",'1043Bf Données de base trav.'!R206)</f>
        <v/>
      </c>
      <c r="J210" s="310" t="str">
        <f t="shared" si="86"/>
        <v/>
      </c>
      <c r="K210" s="311" t="str">
        <f>IF('1043Bf Données de base trav.'!S206="","",'1043Bf Données de base trav.'!S206)</f>
        <v/>
      </c>
      <c r="L210" s="312" t="str">
        <f t="shared" si="87"/>
        <v/>
      </c>
      <c r="M210" s="313" t="str">
        <f t="shared" si="88"/>
        <v/>
      </c>
      <c r="N210" s="314" t="str">
        <f t="shared" si="89"/>
        <v/>
      </c>
      <c r="O210" s="315" t="str">
        <f t="shared" si="90"/>
        <v/>
      </c>
      <c r="P210" s="316" t="str">
        <f t="shared" si="91"/>
        <v/>
      </c>
      <c r="Q210" s="312" t="str">
        <f t="shared" si="92"/>
        <v/>
      </c>
      <c r="R210" s="306" t="str">
        <f>IF(Q210="","",MAX((M210-AH210)*'1043Af Demande'!$B$31,0))</f>
        <v/>
      </c>
      <c r="S210" s="317" t="str">
        <f t="shared" si="93"/>
        <v/>
      </c>
      <c r="T210" s="107"/>
      <c r="U210" s="108" t="str">
        <f t="shared" si="94"/>
        <v/>
      </c>
      <c r="V210" s="109" t="str">
        <f>'1043Bf Données de base trav.'!M206</f>
        <v/>
      </c>
      <c r="W210" s="110" t="str">
        <f>IF(A210="","",'1043Bf Données de base trav.'!Q206-'1043Bf Données de base trav.'!R206)</f>
        <v/>
      </c>
      <c r="X210" s="110" t="str">
        <f>IF(OR($C210="",E210="",F210="",G210="",K210="",'1043Cf CA saisonniers'!$D$25&lt;&gt;"Droit accordé"),"",E210-(F210+G210+W210+K210))</f>
        <v/>
      </c>
      <c r="Y210" s="111" t="str">
        <f t="shared" si="95"/>
        <v/>
      </c>
      <c r="Z210" s="111" t="str">
        <f t="shared" si="96"/>
        <v/>
      </c>
      <c r="AA210" s="111" t="str">
        <f t="shared" si="97"/>
        <v/>
      </c>
      <c r="AB210" s="112" t="str">
        <f t="shared" si="98"/>
        <v/>
      </c>
      <c r="AC210" s="112" t="str">
        <f t="shared" si="99"/>
        <v/>
      </c>
      <c r="AD210" s="112" t="str">
        <f t="shared" si="100"/>
        <v/>
      </c>
      <c r="AE210" s="112" t="str">
        <f t="shared" si="101"/>
        <v/>
      </c>
      <c r="AF210" s="112" t="str">
        <f t="shared" si="102"/>
        <v/>
      </c>
      <c r="AG210" s="112" t="str">
        <f>IF(OR($C210="",L210="",M210=""),"",MAX(N210+'1043Bf Données de base trav.'!T206-M210,0))</f>
        <v/>
      </c>
      <c r="AH210" s="112">
        <f>'1043Bf Données de base trav.'!T206</f>
        <v>0</v>
      </c>
      <c r="AI210" s="112" t="str">
        <f t="shared" si="103"/>
        <v/>
      </c>
      <c r="AJ210" s="113">
        <f t="shared" si="104"/>
        <v>0</v>
      </c>
      <c r="AK210" s="114">
        <f t="shared" si="108"/>
        <v>0</v>
      </c>
      <c r="AL210" s="112">
        <f t="shared" si="105"/>
        <v>0</v>
      </c>
      <c r="AM210" s="112">
        <f>IF(E210="",0,'1043Bf Données de base trav.'!P206)</f>
        <v>0</v>
      </c>
      <c r="AN210" s="115">
        <f>IF('1043Bf Données de base trav.'!Y206&gt;0,AD210,0)</f>
        <v>0</v>
      </c>
      <c r="AO210" s="116">
        <f>IF('1043Bf Données de base trav.'!Y206&gt;0,'1043Bf Données de base trav.'!T206,0)</f>
        <v>0</v>
      </c>
      <c r="AP210" s="112" t="str">
        <f t="shared" si="106"/>
        <v/>
      </c>
      <c r="AQ210" s="112">
        <f>'1043Bf Données de base trav.'!P206</f>
        <v>0</v>
      </c>
      <c r="AR210" s="112">
        <f t="shared" si="107"/>
        <v>0</v>
      </c>
    </row>
    <row r="211" spans="1:44" s="39" customFormat="1" ht="16.95" customHeight="1" thickBot="1">
      <c r="A211" s="186" t="str">
        <f>IF('1043Bf Données de base trav.'!A207="","",'1043Bf Données de base trav.'!A207)</f>
        <v/>
      </c>
      <c r="B211" s="187" t="str">
        <f>IF('1043Bf Données de base trav.'!B207="","",'1043Bf Données de base trav.'!B207)</f>
        <v/>
      </c>
      <c r="C211" s="188" t="str">
        <f>IF('1043Bf Données de base trav.'!C207="","",'1043Bf Données de base trav.'!C207)</f>
        <v/>
      </c>
      <c r="D211" s="318" t="str">
        <f>IF(ISERROR('1043Bf Données de base trav.'!AJ207),"",'1043Bf Données de base trav.'!AJ207)</f>
        <v/>
      </c>
      <c r="E211" s="319" t="str">
        <f>IF('1043Bf Données de base trav.'!N207="","",'1043Bf Données de base trav.'!N207)</f>
        <v/>
      </c>
      <c r="F211" s="320" t="str">
        <f>IF('1043Bf Données de base trav.'!O207="","",'1043Bf Données de base trav.'!O207)</f>
        <v/>
      </c>
      <c r="G211" s="321" t="str">
        <f>IF('1043Bf Données de base trav.'!P207="","",'1043Bf Données de base trav.'!P207)</f>
        <v/>
      </c>
      <c r="H211" s="322" t="str">
        <f>IF('1043Bf Données de base trav.'!Q207="","",'1043Bf Données de base trav.'!Q207)</f>
        <v/>
      </c>
      <c r="I211" s="323" t="str">
        <f>IF('1043Bf Données de base trav.'!R207="","",'1043Bf Données de base trav.'!R207)</f>
        <v/>
      </c>
      <c r="J211" s="324" t="str">
        <f t="shared" si="86"/>
        <v/>
      </c>
      <c r="K211" s="325" t="str">
        <f>IF('1043Bf Données de base trav.'!S207="","",'1043Bf Données de base trav.'!S207)</f>
        <v/>
      </c>
      <c r="L211" s="326" t="str">
        <f t="shared" si="87"/>
        <v/>
      </c>
      <c r="M211" s="327" t="str">
        <f t="shared" si="88"/>
        <v/>
      </c>
      <c r="N211" s="328" t="str">
        <f t="shared" si="89"/>
        <v/>
      </c>
      <c r="O211" s="378" t="str">
        <f t="shared" si="90"/>
        <v/>
      </c>
      <c r="P211" s="329" t="str">
        <f t="shared" si="91"/>
        <v/>
      </c>
      <c r="Q211" s="326" t="str">
        <f t="shared" si="92"/>
        <v/>
      </c>
      <c r="R211" s="320" t="str">
        <f>IF(Q211="","",MAX((M211-AH211)*'1043Af Demande'!$B$31,0))</f>
        <v/>
      </c>
      <c r="S211" s="330" t="str">
        <f t="shared" si="93"/>
        <v/>
      </c>
      <c r="T211" s="107"/>
      <c r="U211" s="108" t="str">
        <f t="shared" si="94"/>
        <v/>
      </c>
      <c r="V211" s="109" t="str">
        <f>'1043Bf Données de base trav.'!M207</f>
        <v/>
      </c>
      <c r="W211" s="110" t="str">
        <f>IF(A211="","",'1043Bf Données de base trav.'!Q207-'1043Bf Données de base trav.'!R207)</f>
        <v/>
      </c>
      <c r="X211" s="110" t="str">
        <f>IF(OR($C211="",E211="",F211="",G211="",K211="",'1043Cf CA saisonniers'!$D$25&lt;&gt;"Droit accordé"),"",E211-(F211+G211+W211+K211))</f>
        <v/>
      </c>
      <c r="Y211" s="111" t="str">
        <f t="shared" si="95"/>
        <v/>
      </c>
      <c r="Z211" s="111" t="str">
        <f t="shared" si="96"/>
        <v/>
      </c>
      <c r="AA211" s="111" t="str">
        <f t="shared" si="97"/>
        <v/>
      </c>
      <c r="AB211" s="112" t="str">
        <f t="shared" si="98"/>
        <v/>
      </c>
      <c r="AC211" s="112" t="str">
        <f t="shared" si="99"/>
        <v/>
      </c>
      <c r="AD211" s="112" t="str">
        <f t="shared" si="100"/>
        <v/>
      </c>
      <c r="AE211" s="112" t="str">
        <f t="shared" si="101"/>
        <v/>
      </c>
      <c r="AF211" s="112" t="str">
        <f t="shared" si="102"/>
        <v/>
      </c>
      <c r="AG211" s="112" t="str">
        <f>IF(OR($C211="",L211="",M211=""),"",MAX(N211+'1043Bf Données de base trav.'!T207-M211,0))</f>
        <v/>
      </c>
      <c r="AH211" s="112">
        <f>'1043Bf Données de base trav.'!T207</f>
        <v>0</v>
      </c>
      <c r="AI211" s="112" t="str">
        <f t="shared" si="103"/>
        <v/>
      </c>
      <c r="AJ211" s="113">
        <f t="shared" si="104"/>
        <v>0</v>
      </c>
      <c r="AK211" s="114">
        <f t="shared" si="108"/>
        <v>0</v>
      </c>
      <c r="AL211" s="112">
        <f t="shared" si="105"/>
        <v>0</v>
      </c>
      <c r="AM211" s="112">
        <f>IF(E211="",0,'1043Bf Données de base trav.'!P207)</f>
        <v>0</v>
      </c>
      <c r="AN211" s="115">
        <f>IF('1043Bf Données de base trav.'!Y207&gt;0,AD211,0)</f>
        <v>0</v>
      </c>
      <c r="AO211" s="116">
        <f>IF('1043Bf Données de base trav.'!Y207&gt;0,'1043Bf Données de base trav.'!T207,0)</f>
        <v>0</v>
      </c>
      <c r="AP211" s="112" t="str">
        <f t="shared" si="106"/>
        <v/>
      </c>
      <c r="AQ211" s="112">
        <f>'1043Bf Données de base trav.'!P207</f>
        <v>0</v>
      </c>
      <c r="AR211" s="112">
        <f t="shared" si="107"/>
        <v>0</v>
      </c>
    </row>
    <row r="212" spans="1:44"/>
  </sheetData>
  <sheetProtection algorithmName="SHA-512" hashValue="6D1BSq4ZpYuId/o2w1xPvEqsiCgpRIzsuF4PuK07Ld1bK4DxWqNMpMrD+MXYDZJQzxfPUZtFL3SEhCprzbrhew==" saltValue="U/XUi+Kt107yZHp0FpDlkA==" spinCount="100000" sheet="1" selectLockedCells="1" selectUnlockedCells="1"/>
  <mergeCells count="15">
    <mergeCell ref="R9:R10"/>
    <mergeCell ref="S9:S10"/>
    <mergeCell ref="O9:O10"/>
    <mergeCell ref="C1:D1"/>
    <mergeCell ref="C2:D2"/>
    <mergeCell ref="P9:P10"/>
    <mergeCell ref="Q9:Q10"/>
    <mergeCell ref="H9:J9"/>
    <mergeCell ref="M9:N9"/>
    <mergeCell ref="D9:D10"/>
    <mergeCell ref="E9:E10"/>
    <mergeCell ref="F9:F10"/>
    <mergeCell ref="G9:G10"/>
    <mergeCell ref="L9:L10"/>
    <mergeCell ref="K9:K10"/>
  </mergeCells>
  <conditionalFormatting sqref="H14:J211">
    <cfRule type="expression" dxfId="10" priority="204">
      <formula>AND(XEX12&lt;&gt;"",OR(H14&gt;20,H14&lt;-20))</formula>
    </cfRule>
  </conditionalFormatting>
  <conditionalFormatting sqref="H12:K12 K13:K14">
    <cfRule type="expression" dxfId="9" priority="205">
      <formula>AND(XEX8&lt;&gt;"",OR(H12&gt;20,H12&lt;-20))</formula>
    </cfRule>
  </conditionalFormatting>
  <conditionalFormatting sqref="A12:C211">
    <cfRule type="cellIs" dxfId="8" priority="8" operator="between">
      <formula>0</formula>
      <formula>9999999999</formula>
    </cfRule>
  </conditionalFormatting>
  <conditionalFormatting sqref="A12:A211">
    <cfRule type="cellIs" dxfId="7" priority="7" operator="between">
      <formula>7560000000000</formula>
      <formula>7569999999999</formula>
    </cfRule>
  </conditionalFormatting>
  <conditionalFormatting sqref="S6">
    <cfRule type="containsText" dxfId="6" priority="6" operator="containsText" text="Droit non accordé">
      <formula>NOT(ISERROR(SEARCH("Droit non accordé",S6)))</formula>
    </cfRule>
  </conditionalFormatting>
  <conditionalFormatting sqref="Q6">
    <cfRule type="expression" dxfId="5" priority="5" stopIfTrue="1">
      <formula>OR(AL6="")</formula>
    </cfRule>
  </conditionalFormatting>
  <conditionalFormatting sqref="H13:J13 K15:K211">
    <cfRule type="expression" dxfId="4" priority="206">
      <formula>AND(XEX10&lt;&gt;"",OR(H13&gt;20,H13&lt;-20))</formula>
    </cfRule>
  </conditionalFormatting>
  <conditionalFormatting sqref="H11:J11">
    <cfRule type="expression" dxfId="3" priority="3">
      <formula>AND(XEX9&lt;&gt;"",OR(H11&gt;20,H11&lt;-20))</formula>
    </cfRule>
  </conditionalFormatting>
  <conditionalFormatting sqref="K11">
    <cfRule type="expression" dxfId="2" priority="4">
      <formula>AND(XFA7&lt;&gt;"",OR(K11&gt;20,K11&lt;-20))</formula>
    </cfRule>
  </conditionalFormatting>
  <conditionalFormatting sqref="A11:C11">
    <cfRule type="cellIs" dxfId="1" priority="2" operator="between">
      <formula>0</formula>
      <formula>9999999999</formula>
    </cfRule>
  </conditionalFormatting>
  <conditionalFormatting sqref="A11">
    <cfRule type="cellIs" dxfId="0" priority="1" operator="between">
      <formula>7560000000000</formula>
      <formula>7569999999999</formula>
    </cfRule>
  </conditionalFormatting>
  <dataValidations disablePrompts="1" count="1">
    <dataValidation type="custom" allowBlank="1" showInputMessage="1" showErrorMessage="1" sqref="J12:K211" xr:uid="{00000000-0002-0000-0400-000000000000}">
      <formula1>IF(J12&gt;20,20,J12)</formula1>
    </dataValidation>
  </dataValidations>
  <pageMargins left="0.39370078740157483" right="0.39370078740157483" top="0.78740157480314965" bottom="0.59055118110236227" header="0.31496062992125984" footer="0.31496062992125984"/>
  <pageSetup paperSize="9" scale="56" fitToHeight="0" orientation="landscape" horizontalDpi="300" verticalDpi="300" r:id="rId1"/>
  <headerFooter>
    <oddHeader xml:space="preserve">&amp;C&amp;"Arial,Fett"&amp;26Décompte concernant la RHT pour pertes de clientèle dues aux conditions météorologiques </oddHeader>
    <oddFooter>&amp;L&amp;F / &amp;A / 01.2024&amp;RPage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3"/>
  <sheetViews>
    <sheetView topLeftCell="A22" zoomScaleNormal="100" workbookViewId="0">
      <selection activeCell="F32" sqref="F32:F39"/>
    </sheetView>
  </sheetViews>
  <sheetFormatPr baseColWidth="10" defaultColWidth="9.109375" defaultRowHeight="14.4"/>
  <cols>
    <col min="1" max="1" width="11" style="16" customWidth="1"/>
    <col min="2" max="2" width="10.6640625" style="17" customWidth="1"/>
    <col min="3" max="3" width="13.33203125" style="18" customWidth="1"/>
    <col min="4" max="4" width="11.44140625" style="21" customWidth="1"/>
    <col min="5" max="5" width="4.6640625" style="2" customWidth="1"/>
    <col min="6" max="6" width="19.44140625" style="2" customWidth="1"/>
    <col min="7" max="7" width="7.88671875" style="2" customWidth="1"/>
    <col min="8" max="8" width="10.5546875" style="2" customWidth="1"/>
    <col min="9" max="9" width="4.6640625" style="2" customWidth="1"/>
    <col min="10" max="10" width="25.6640625" style="2" customWidth="1"/>
    <col min="11" max="11" width="12.6640625" style="2" customWidth="1"/>
    <col min="12" max="12" width="4.6640625" style="2" customWidth="1"/>
    <col min="13" max="13" width="25" style="4" customWidth="1"/>
    <col min="14" max="14" width="66.109375" style="5" customWidth="1"/>
    <col min="15" max="16384" width="9.109375" style="2"/>
  </cols>
  <sheetData>
    <row r="1" spans="1:18" s="66" customFormat="1">
      <c r="A1" s="65" t="str">
        <f>Übersetzungstexte!A316</f>
        <v>Datum</v>
      </c>
      <c r="B1" s="65" t="str">
        <f>Übersetzungstexte!A319</f>
        <v>Arbeitstage</v>
      </c>
      <c r="C1" s="65" t="str">
        <f>Übersetzungstexte!A322</f>
        <v>Max. massgeb.</v>
      </c>
      <c r="D1" s="65" t="str">
        <f>Übersetzungstexte!A325</f>
        <v>Beitragssatz</v>
      </c>
      <c r="F1" s="66" t="s">
        <v>333</v>
      </c>
      <c r="M1" s="41"/>
      <c r="N1" s="22"/>
      <c r="O1" s="41"/>
      <c r="P1" s="41"/>
      <c r="Q1" s="41"/>
      <c r="R1" s="41"/>
    </row>
    <row r="2" spans="1:18" s="66" customFormat="1">
      <c r="A2" s="65" t="str">
        <f>Übersetzungstexte!A317</f>
        <v>Gültig ab</v>
      </c>
      <c r="B2" s="65" t="str">
        <f>Übersetzungstexte!A320</f>
        <v>pro jahr</v>
      </c>
      <c r="C2" s="65" t="str">
        <f>Übersetzungstexte!A323</f>
        <v>Verdienst</v>
      </c>
      <c r="D2" s="65"/>
      <c r="F2" s="66" t="s">
        <v>308</v>
      </c>
      <c r="M2" s="41"/>
      <c r="N2" s="22"/>
      <c r="O2" s="41"/>
      <c r="P2" s="41"/>
      <c r="Q2" s="41"/>
      <c r="R2" s="41"/>
    </row>
    <row r="3" spans="1:18" ht="12.75" customHeight="1">
      <c r="A3" s="16">
        <v>30682</v>
      </c>
      <c r="B3" s="17">
        <v>261</v>
      </c>
      <c r="C3" s="18">
        <v>5800</v>
      </c>
      <c r="D3" s="19">
        <v>5.2999999999999999E-2</v>
      </c>
      <c r="F3" s="80" t="s">
        <v>421</v>
      </c>
      <c r="J3" s="1"/>
      <c r="O3" s="4"/>
      <c r="P3" s="4"/>
      <c r="Q3" s="4"/>
      <c r="R3" s="4"/>
    </row>
    <row r="4" spans="1:18">
      <c r="A4" s="16">
        <v>31778</v>
      </c>
      <c r="B4" s="17">
        <v>261</v>
      </c>
      <c r="C4" s="18">
        <v>6800</v>
      </c>
      <c r="D4" s="19">
        <v>5.2999999999999999E-2</v>
      </c>
      <c r="F4" s="80" t="s">
        <v>422</v>
      </c>
      <c r="J4" s="1"/>
      <c r="O4" s="4"/>
      <c r="P4" s="4"/>
      <c r="Q4" s="4"/>
      <c r="R4" s="4"/>
    </row>
    <row r="5" spans="1:18">
      <c r="A5" s="16">
        <v>32143</v>
      </c>
      <c r="B5" s="17">
        <v>261</v>
      </c>
      <c r="C5" s="18">
        <v>6800</v>
      </c>
      <c r="D5" s="19">
        <v>5.3499999999999999E-2</v>
      </c>
      <c r="J5" s="1"/>
      <c r="O5" s="4"/>
      <c r="P5" s="4"/>
      <c r="Q5" s="4"/>
      <c r="R5" s="4"/>
    </row>
    <row r="6" spans="1:18">
      <c r="A6" s="16">
        <v>32509</v>
      </c>
      <c r="B6" s="17">
        <v>260</v>
      </c>
      <c r="C6" s="18">
        <v>6800</v>
      </c>
      <c r="D6" s="19">
        <v>5.3499999999999999E-2</v>
      </c>
      <c r="F6" s="66" t="s">
        <v>331</v>
      </c>
      <c r="O6" s="4"/>
      <c r="P6" s="4"/>
      <c r="Q6" s="4"/>
      <c r="R6" s="4"/>
    </row>
    <row r="7" spans="1:18">
      <c r="A7" s="16">
        <v>32874</v>
      </c>
      <c r="B7" s="17">
        <v>261</v>
      </c>
      <c r="C7" s="18">
        <v>6800</v>
      </c>
      <c r="D7" s="19">
        <v>5.2499999999999998E-2</v>
      </c>
      <c r="F7" s="66" t="s">
        <v>332</v>
      </c>
      <c r="O7" s="4"/>
      <c r="P7" s="4"/>
      <c r="Q7" s="4"/>
      <c r="R7" s="4"/>
    </row>
    <row r="8" spans="1:18">
      <c r="A8" s="16">
        <v>33239</v>
      </c>
      <c r="B8" s="17">
        <v>261</v>
      </c>
      <c r="C8" s="18">
        <v>8100</v>
      </c>
      <c r="D8" s="19">
        <v>5.2499999999999998E-2</v>
      </c>
      <c r="F8" s="379" t="s">
        <v>462</v>
      </c>
      <c r="O8" s="4"/>
      <c r="P8" s="4"/>
      <c r="Q8" s="4"/>
      <c r="R8" s="4"/>
    </row>
    <row r="9" spans="1:18" ht="12.75" customHeight="1">
      <c r="A9" s="16">
        <v>33604</v>
      </c>
      <c r="B9" s="17">
        <v>262</v>
      </c>
      <c r="C9" s="18">
        <v>8100</v>
      </c>
      <c r="D9" s="19">
        <v>5.2499999999999998E-2</v>
      </c>
      <c r="F9" s="2" t="s">
        <v>420</v>
      </c>
      <c r="J9" s="4" t="str">
        <f>Übersetzungstexte!A363</f>
        <v>Schutzwort:</v>
      </c>
      <c r="K9" s="2" t="s">
        <v>305</v>
      </c>
      <c r="O9" s="4"/>
      <c r="P9" s="4"/>
      <c r="Q9" s="4"/>
      <c r="R9" s="4"/>
    </row>
    <row r="10" spans="1:18">
      <c r="A10" s="16">
        <v>33970</v>
      </c>
      <c r="B10" s="17">
        <v>261</v>
      </c>
      <c r="C10" s="18">
        <v>8100</v>
      </c>
      <c r="D10" s="19">
        <v>6.0499999999999998E-2</v>
      </c>
      <c r="F10" s="2" t="s">
        <v>384</v>
      </c>
      <c r="O10" s="4"/>
      <c r="P10" s="4"/>
      <c r="Q10" s="4"/>
      <c r="R10" s="4"/>
    </row>
    <row r="11" spans="1:18">
      <c r="A11" s="16">
        <v>34335</v>
      </c>
      <c r="B11" s="17">
        <v>260</v>
      </c>
      <c r="C11" s="18">
        <v>8100</v>
      </c>
      <c r="D11" s="19">
        <v>6.0499999999999998E-2</v>
      </c>
      <c r="F11" s="2" t="s">
        <v>385</v>
      </c>
      <c r="J11" s="4" t="str">
        <f>Übersetzungstexte!A364</f>
        <v>AHV-Pflicht ab:</v>
      </c>
      <c r="K11" s="2">
        <v>18</v>
      </c>
      <c r="O11" s="4"/>
      <c r="P11" s="4"/>
      <c r="Q11" s="4"/>
      <c r="R11" s="4"/>
    </row>
    <row r="12" spans="1:18">
      <c r="A12" s="16">
        <v>34700</v>
      </c>
      <c r="B12" s="17">
        <v>260</v>
      </c>
      <c r="C12" s="18">
        <v>8100</v>
      </c>
      <c r="D12" s="19">
        <v>6.5500000000000003E-2</v>
      </c>
      <c r="F12" s="2" t="s">
        <v>386</v>
      </c>
      <c r="O12" s="4"/>
      <c r="P12" s="4"/>
      <c r="Q12" s="4"/>
      <c r="R12" s="4"/>
    </row>
    <row r="13" spans="1:18">
      <c r="A13" s="16">
        <v>35065</v>
      </c>
      <c r="B13" s="17">
        <v>262</v>
      </c>
      <c r="C13" s="18">
        <v>8100</v>
      </c>
      <c r="D13" s="19">
        <v>6.5500000000000003E-2</v>
      </c>
      <c r="F13" s="2" t="s">
        <v>387</v>
      </c>
      <c r="J13" s="2" t="str">
        <f>Übersetzungstexte!A365</f>
        <v>Version:</v>
      </c>
      <c r="K13" s="16">
        <v>44100</v>
      </c>
      <c r="O13" s="4"/>
      <c r="P13" s="4"/>
      <c r="Q13" s="4"/>
      <c r="R13" s="4"/>
    </row>
    <row r="14" spans="1:18">
      <c r="A14" s="16">
        <v>35431</v>
      </c>
      <c r="B14" s="17">
        <v>261</v>
      </c>
      <c r="C14" s="18">
        <v>8100</v>
      </c>
      <c r="D14" s="19">
        <v>6.5500000000000003E-2</v>
      </c>
      <c r="F14" s="2" t="s">
        <v>388</v>
      </c>
      <c r="O14" s="4"/>
      <c r="P14" s="4"/>
      <c r="Q14" s="4"/>
      <c r="R14" s="4"/>
    </row>
    <row r="15" spans="1:18">
      <c r="A15" s="16">
        <v>35796</v>
      </c>
      <c r="B15" s="17">
        <v>261</v>
      </c>
      <c r="C15" s="18">
        <v>8100</v>
      </c>
      <c r="D15" s="19">
        <v>6.5500000000000003E-2</v>
      </c>
      <c r="F15" s="2" t="s">
        <v>389</v>
      </c>
      <c r="J15" s="11" t="str">
        <f>Übersetzungstexte!A366</f>
        <v>TCRD (0=nein, 1=ja):</v>
      </c>
      <c r="K15" s="2">
        <v>0</v>
      </c>
      <c r="O15" s="4"/>
      <c r="P15" s="4"/>
      <c r="Q15" s="4"/>
      <c r="R15" s="4"/>
    </row>
    <row r="16" spans="1:18">
      <c r="A16" s="16">
        <v>36161</v>
      </c>
      <c r="B16" s="17">
        <v>261</v>
      </c>
      <c r="C16" s="18">
        <v>8100</v>
      </c>
      <c r="D16" s="19">
        <v>6.5500000000000003E-2</v>
      </c>
      <c r="F16" s="2" t="s">
        <v>390</v>
      </c>
      <c r="J16" s="11" t="str">
        <f>Übersetzungstexte!A367</f>
        <v>TCRD erste Zeile:</v>
      </c>
      <c r="K16" s="2">
        <v>27</v>
      </c>
      <c r="O16" s="4"/>
      <c r="P16" s="4"/>
      <c r="Q16" s="4"/>
      <c r="R16" s="4"/>
    </row>
    <row r="17" spans="1:18" ht="12.75" customHeight="1">
      <c r="A17" s="16">
        <v>36526</v>
      </c>
      <c r="B17" s="17">
        <v>260</v>
      </c>
      <c r="C17" s="18">
        <v>8900</v>
      </c>
      <c r="D17" s="19">
        <v>6.5500000000000003E-2</v>
      </c>
      <c r="J17" s="11" t="str">
        <f>Übersetzungstexte!A368</f>
        <v>TCRD letzte Zeile:</v>
      </c>
      <c r="K17" s="2">
        <v>29</v>
      </c>
      <c r="O17" s="4"/>
      <c r="P17" s="4"/>
      <c r="Q17" s="4"/>
      <c r="R17" s="4"/>
    </row>
    <row r="18" spans="1:18">
      <c r="A18" s="16">
        <v>36892</v>
      </c>
      <c r="B18" s="17">
        <v>261</v>
      </c>
      <c r="C18" s="18">
        <v>8900</v>
      </c>
      <c r="D18" s="19">
        <v>6.5500000000000003E-2</v>
      </c>
      <c r="O18" s="4"/>
      <c r="P18" s="4"/>
      <c r="Q18" s="4"/>
      <c r="R18" s="4"/>
    </row>
    <row r="19" spans="1:18">
      <c r="A19" s="16">
        <v>37257</v>
      </c>
      <c r="B19" s="17">
        <v>261</v>
      </c>
      <c r="C19" s="18">
        <v>8900</v>
      </c>
      <c r="D19" s="19">
        <v>6.5500000000000003E-2</v>
      </c>
      <c r="F19" s="2" t="s">
        <v>47</v>
      </c>
      <c r="O19" s="4"/>
      <c r="P19" s="4"/>
      <c r="Q19" s="4"/>
      <c r="R19" s="4"/>
    </row>
    <row r="20" spans="1:18">
      <c r="A20" s="16">
        <v>37622</v>
      </c>
      <c r="B20" s="17">
        <v>261</v>
      </c>
      <c r="C20" s="18">
        <v>8900</v>
      </c>
      <c r="D20" s="19">
        <v>6.3E-2</v>
      </c>
      <c r="F20" s="2">
        <v>3</v>
      </c>
      <c r="J20" s="1"/>
      <c r="O20" s="4"/>
      <c r="P20" s="4"/>
      <c r="Q20" s="4"/>
      <c r="R20" s="4"/>
    </row>
    <row r="21" spans="1:18">
      <c r="A21" s="16">
        <v>37987</v>
      </c>
      <c r="B21" s="17">
        <v>262</v>
      </c>
      <c r="C21" s="18">
        <v>8900</v>
      </c>
      <c r="D21" s="19">
        <v>6.0499999999999998E-2</v>
      </c>
      <c r="F21" s="2">
        <v>4</v>
      </c>
      <c r="J21" s="1"/>
      <c r="O21" s="4"/>
      <c r="P21" s="4"/>
      <c r="Q21" s="4"/>
      <c r="R21" s="4"/>
    </row>
    <row r="22" spans="1:18" ht="12.75" customHeight="1">
      <c r="A22" s="16">
        <v>38353</v>
      </c>
      <c r="B22" s="17">
        <v>260</v>
      </c>
      <c r="C22" s="18">
        <v>8900</v>
      </c>
      <c r="D22" s="19">
        <v>6.0499999999999998E-2</v>
      </c>
      <c r="F22" s="2">
        <v>5</v>
      </c>
      <c r="J22" s="1"/>
      <c r="O22" s="4"/>
      <c r="P22" s="4"/>
      <c r="Q22" s="4"/>
      <c r="R22" s="4"/>
    </row>
    <row r="23" spans="1:18">
      <c r="A23" s="16">
        <v>38718</v>
      </c>
      <c r="B23" s="17">
        <v>260</v>
      </c>
      <c r="C23" s="18">
        <v>8900</v>
      </c>
      <c r="D23" s="19">
        <v>6.0499999999999998E-2</v>
      </c>
      <c r="F23" s="2">
        <v>6</v>
      </c>
      <c r="J23" s="1"/>
      <c r="O23" s="4"/>
      <c r="P23" s="4"/>
      <c r="Q23" s="4"/>
      <c r="R23" s="4"/>
    </row>
    <row r="24" spans="1:18">
      <c r="A24" s="16">
        <v>39083</v>
      </c>
      <c r="B24" s="17">
        <v>261</v>
      </c>
      <c r="C24" s="18">
        <v>8900</v>
      </c>
      <c r="D24" s="19">
        <v>6.0499999999999998E-2</v>
      </c>
      <c r="F24" s="2">
        <v>7</v>
      </c>
      <c r="J24" s="1"/>
      <c r="O24" s="4"/>
      <c r="P24" s="4"/>
      <c r="Q24" s="4"/>
      <c r="R24" s="4"/>
    </row>
    <row r="25" spans="1:18">
      <c r="A25" s="16">
        <v>39448</v>
      </c>
      <c r="B25" s="17">
        <v>262</v>
      </c>
      <c r="C25" s="18">
        <v>10500</v>
      </c>
      <c r="D25" s="19">
        <v>6.0499999999999998E-2</v>
      </c>
      <c r="F25" s="2">
        <v>8</v>
      </c>
      <c r="O25" s="4"/>
      <c r="P25" s="4"/>
      <c r="Q25" s="4"/>
      <c r="R25" s="4"/>
    </row>
    <row r="26" spans="1:18">
      <c r="A26" s="16">
        <v>39814</v>
      </c>
      <c r="B26" s="17">
        <v>261</v>
      </c>
      <c r="C26" s="18">
        <v>10500</v>
      </c>
      <c r="D26" s="19">
        <v>6.0499999999999998E-2</v>
      </c>
      <c r="F26" s="2">
        <v>9</v>
      </c>
      <c r="O26" s="4"/>
      <c r="P26" s="4"/>
      <c r="Q26" s="4"/>
      <c r="R26" s="4"/>
    </row>
    <row r="27" spans="1:18">
      <c r="A27" s="16">
        <v>40544</v>
      </c>
      <c r="B27" s="17">
        <v>260</v>
      </c>
      <c r="C27" s="18">
        <v>10500</v>
      </c>
      <c r="D27" s="19">
        <v>6.25E-2</v>
      </c>
      <c r="F27" s="2">
        <v>10</v>
      </c>
      <c r="O27" s="4"/>
      <c r="P27" s="4"/>
      <c r="Q27" s="4"/>
      <c r="R27" s="4"/>
    </row>
    <row r="28" spans="1:18">
      <c r="A28" s="16">
        <v>40909</v>
      </c>
      <c r="B28" s="17">
        <v>261</v>
      </c>
      <c r="C28" s="18">
        <v>10500</v>
      </c>
      <c r="D28" s="19">
        <v>6.25E-2</v>
      </c>
      <c r="O28" s="4"/>
      <c r="P28" s="4"/>
      <c r="Q28" s="4"/>
      <c r="R28" s="4"/>
    </row>
    <row r="29" spans="1:18">
      <c r="A29" s="16">
        <v>42370</v>
      </c>
      <c r="B29" s="17">
        <v>261</v>
      </c>
      <c r="C29" s="18">
        <v>12350</v>
      </c>
      <c r="D29" s="19">
        <v>6.225E-2</v>
      </c>
      <c r="O29" s="4"/>
      <c r="P29" s="4"/>
      <c r="Q29" s="4"/>
      <c r="R29" s="4"/>
    </row>
    <row r="30" spans="1:18">
      <c r="A30" s="16">
        <v>42736</v>
      </c>
      <c r="B30" s="17">
        <v>260</v>
      </c>
      <c r="C30" s="18">
        <v>12350</v>
      </c>
      <c r="D30" s="19">
        <v>6.225E-2</v>
      </c>
      <c r="F30" s="66" t="s">
        <v>331</v>
      </c>
      <c r="O30" s="4"/>
      <c r="P30" s="4"/>
      <c r="Q30" s="4"/>
      <c r="R30" s="4"/>
    </row>
    <row r="31" spans="1:18">
      <c r="A31" s="16">
        <v>43101</v>
      </c>
      <c r="B31" s="17">
        <v>261</v>
      </c>
      <c r="C31" s="18">
        <v>12350</v>
      </c>
      <c r="D31" s="19">
        <v>6.225E-2</v>
      </c>
      <c r="F31" s="66" t="s">
        <v>543</v>
      </c>
      <c r="O31" s="4"/>
      <c r="P31" s="4"/>
      <c r="Q31" s="4"/>
      <c r="R31" s="4"/>
    </row>
    <row r="32" spans="1:18" ht="12.75" customHeight="1">
      <c r="A32" s="16">
        <v>43466</v>
      </c>
      <c r="B32" s="17">
        <v>261</v>
      </c>
      <c r="C32" s="18">
        <v>12350</v>
      </c>
      <c r="D32" s="19">
        <v>6.225E-2</v>
      </c>
      <c r="F32" s="2" t="s">
        <v>545</v>
      </c>
      <c r="O32" s="3"/>
      <c r="P32" s="3"/>
      <c r="Q32" s="4"/>
      <c r="R32" s="4"/>
    </row>
    <row r="33" spans="1:20" ht="12.75" customHeight="1">
      <c r="A33" s="16">
        <v>43831</v>
      </c>
      <c r="B33" s="17">
        <v>262</v>
      </c>
      <c r="C33" s="18">
        <v>12350</v>
      </c>
      <c r="D33" s="19">
        <v>6.3750000000000001E-2</v>
      </c>
      <c r="F33" s="2" t="s">
        <v>546</v>
      </c>
      <c r="O33" s="3"/>
      <c r="P33" s="3"/>
      <c r="Q33" s="3"/>
      <c r="R33" s="4"/>
    </row>
    <row r="34" spans="1:20">
      <c r="A34" s="16">
        <v>44197</v>
      </c>
      <c r="B34" s="17">
        <v>261</v>
      </c>
      <c r="C34" s="18">
        <v>12350</v>
      </c>
      <c r="D34" s="19">
        <v>6.4000000000000001E-2</v>
      </c>
      <c r="F34" s="2" t="s">
        <v>547</v>
      </c>
      <c r="O34" s="4"/>
      <c r="P34" s="4"/>
      <c r="Q34" s="4"/>
      <c r="R34" s="4"/>
    </row>
    <row r="35" spans="1:20">
      <c r="A35" s="16">
        <v>44562</v>
      </c>
      <c r="B35" s="17">
        <v>260</v>
      </c>
      <c r="C35" s="18">
        <v>12350</v>
      </c>
      <c r="D35" s="19">
        <v>6.4000000000000001E-2</v>
      </c>
      <c r="F35" s="2" t="s">
        <v>548</v>
      </c>
      <c r="O35" s="4"/>
      <c r="P35" s="4"/>
      <c r="Q35" s="4"/>
      <c r="R35" s="4"/>
    </row>
    <row r="36" spans="1:20" ht="12.75" customHeight="1">
      <c r="A36" s="16">
        <v>44927</v>
      </c>
      <c r="B36" s="17">
        <v>260</v>
      </c>
      <c r="C36" s="18">
        <v>12350</v>
      </c>
      <c r="D36" s="19">
        <v>6.4000000000000001E-2</v>
      </c>
      <c r="F36" s="2" t="s">
        <v>549</v>
      </c>
      <c r="O36" s="3"/>
      <c r="P36" s="3"/>
      <c r="Q36" s="3"/>
      <c r="R36" s="20"/>
      <c r="S36" s="20"/>
      <c r="T36" s="20"/>
    </row>
    <row r="37" spans="1:20">
      <c r="A37" s="16">
        <v>45292</v>
      </c>
      <c r="B37" s="17">
        <v>262</v>
      </c>
      <c r="C37" s="18">
        <v>12350</v>
      </c>
      <c r="D37" s="19">
        <v>6.4000000000000001E-2</v>
      </c>
      <c r="F37" s="2" t="s">
        <v>550</v>
      </c>
      <c r="O37" s="4"/>
      <c r="P37" s="4"/>
      <c r="Q37" s="4"/>
      <c r="R37" s="4"/>
    </row>
    <row r="38" spans="1:20">
      <c r="A38" s="16">
        <v>45658</v>
      </c>
      <c r="B38" s="17">
        <v>261</v>
      </c>
      <c r="C38" s="18">
        <v>12350</v>
      </c>
      <c r="D38" s="19">
        <v>6.4000000000000001E-2</v>
      </c>
      <c r="F38" s="2" t="s">
        <v>551</v>
      </c>
      <c r="O38" s="4"/>
      <c r="P38" s="4"/>
      <c r="Q38" s="4"/>
      <c r="R38" s="4"/>
    </row>
    <row r="39" spans="1:20">
      <c r="A39" s="16">
        <v>46023</v>
      </c>
      <c r="B39" s="17">
        <v>261</v>
      </c>
      <c r="C39" s="18">
        <v>12350</v>
      </c>
      <c r="D39" s="19">
        <v>6.4000000000000001E-2</v>
      </c>
      <c r="F39" s="2" t="s">
        <v>552</v>
      </c>
      <c r="O39" s="4"/>
      <c r="P39" s="4"/>
      <c r="Q39" s="4"/>
      <c r="R39" s="4"/>
    </row>
    <row r="40" spans="1:20">
      <c r="A40" s="16">
        <v>46388</v>
      </c>
      <c r="B40" s="17">
        <v>261</v>
      </c>
      <c r="C40" s="18">
        <v>12350</v>
      </c>
      <c r="D40" s="19">
        <v>6.4000000000000001E-2</v>
      </c>
      <c r="O40" s="4"/>
      <c r="P40" s="4"/>
      <c r="Q40" s="4"/>
      <c r="R40" s="4"/>
    </row>
    <row r="41" spans="1:20">
      <c r="A41" s="16">
        <v>46753</v>
      </c>
      <c r="B41" s="17">
        <v>260</v>
      </c>
      <c r="C41" s="18">
        <v>12350</v>
      </c>
      <c r="D41" s="19">
        <v>6.4000000000000001E-2</v>
      </c>
      <c r="O41" s="4"/>
      <c r="P41" s="4"/>
      <c r="Q41" s="4"/>
      <c r="R41" s="4"/>
    </row>
    <row r="42" spans="1:20">
      <c r="A42" s="16">
        <v>47119</v>
      </c>
      <c r="B42" s="17">
        <v>261</v>
      </c>
      <c r="C42" s="18">
        <v>12350</v>
      </c>
      <c r="D42" s="19">
        <v>6.4000000000000001E-2</v>
      </c>
    </row>
    <row r="43" spans="1:20">
      <c r="D43" s="19"/>
    </row>
    <row r="44" spans="1:20">
      <c r="D44" s="19"/>
    </row>
    <row r="45" spans="1:20">
      <c r="D45" s="19"/>
    </row>
    <row r="46" spans="1:20">
      <c r="D46" s="19"/>
    </row>
    <row r="47" spans="1:20">
      <c r="D47" s="19"/>
    </row>
    <row r="48" spans="1:20">
      <c r="D48" s="19"/>
    </row>
    <row r="49" spans="4:4">
      <c r="D49" s="19"/>
    </row>
    <row r="50" spans="4:4">
      <c r="D50" s="19"/>
    </row>
    <row r="51" spans="4:4">
      <c r="D51" s="19"/>
    </row>
    <row r="52" spans="4:4">
      <c r="D52" s="19"/>
    </row>
    <row r="53" spans="4:4">
      <c r="D53" s="19"/>
    </row>
    <row r="54" spans="4:4">
      <c r="D54" s="19"/>
    </row>
    <row r="55" spans="4:4">
      <c r="D55" s="19"/>
    </row>
    <row r="56" spans="4:4">
      <c r="D56" s="19"/>
    </row>
    <row r="57" spans="4:4">
      <c r="D57" s="19"/>
    </row>
    <row r="58" spans="4:4">
      <c r="D58" s="19"/>
    </row>
    <row r="59" spans="4:4">
      <c r="D59" s="19"/>
    </row>
    <row r="60" spans="4:4">
      <c r="D60" s="19"/>
    </row>
    <row r="61" spans="4:4">
      <c r="D61" s="19"/>
    </row>
    <row r="62" spans="4:4">
      <c r="D62" s="19"/>
    </row>
    <row r="63" spans="4:4">
      <c r="D63" s="19"/>
    </row>
  </sheetData>
  <pageMargins left="0.7" right="0.7" top="0.78740157499999996" bottom="0.78740157499999996"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0"/>
  <sheetViews>
    <sheetView topLeftCell="A172" zoomScaleNormal="100" workbookViewId="0">
      <selection activeCell="A184" sqref="A184"/>
    </sheetView>
  </sheetViews>
  <sheetFormatPr baseColWidth="10" defaultColWidth="10.88671875" defaultRowHeight="14.4"/>
  <cols>
    <col min="1" max="3" width="11.5546875" style="2"/>
    <col min="4" max="4" width="27" style="2" customWidth="1"/>
    <col min="5" max="5" width="42.6640625" style="6" customWidth="1"/>
    <col min="6" max="6" width="9.109375" style="2" customWidth="1"/>
    <col min="7" max="8" width="9.109375" style="6" customWidth="1"/>
  </cols>
  <sheetData>
    <row r="1" spans="1:11">
      <c r="A1" s="7">
        <v>1</v>
      </c>
      <c r="B1" s="7"/>
      <c r="C1" s="7"/>
      <c r="D1" s="7" t="s">
        <v>52</v>
      </c>
      <c r="E1" s="8" t="s">
        <v>53</v>
      </c>
      <c r="F1" s="7"/>
      <c r="G1" s="9"/>
      <c r="H1" s="9"/>
      <c r="I1" s="9"/>
      <c r="J1" s="9"/>
      <c r="K1" s="9"/>
    </row>
    <row r="2" spans="1:11" ht="12.75" customHeight="1">
      <c r="A2" s="10" t="s">
        <v>56</v>
      </c>
      <c r="B2" s="7" t="s">
        <v>57</v>
      </c>
      <c r="C2" s="7"/>
      <c r="D2" s="7"/>
      <c r="E2" s="8" t="s">
        <v>58</v>
      </c>
      <c r="F2" s="7"/>
      <c r="G2" s="8"/>
      <c r="H2" s="8"/>
      <c r="I2" s="9"/>
      <c r="J2" s="9"/>
      <c r="K2" s="9"/>
    </row>
    <row r="3" spans="1:11">
      <c r="A3" s="10"/>
      <c r="B3" s="7" t="s">
        <v>59</v>
      </c>
      <c r="C3" s="7"/>
      <c r="D3" s="7"/>
      <c r="E3" s="8" t="s">
        <v>53</v>
      </c>
      <c r="F3" s="7"/>
      <c r="G3" s="8"/>
      <c r="H3" s="8"/>
      <c r="I3" s="9"/>
      <c r="J3" s="9"/>
      <c r="K3" s="9"/>
    </row>
    <row r="4" spans="1:11">
      <c r="A4" s="10"/>
      <c r="B4" s="7" t="s">
        <v>60</v>
      </c>
      <c r="C4" s="7"/>
      <c r="D4" s="7"/>
      <c r="E4" s="8" t="s">
        <v>54</v>
      </c>
      <c r="F4" s="7"/>
      <c r="G4" s="8"/>
      <c r="H4" s="8"/>
      <c r="I4" s="9"/>
      <c r="J4" s="9"/>
      <c r="K4" s="9"/>
    </row>
    <row r="5" spans="1:11">
      <c r="A5" s="10"/>
      <c r="B5" s="7" t="s">
        <v>61</v>
      </c>
      <c r="C5" s="7"/>
      <c r="D5" s="7"/>
      <c r="E5" s="8" t="s">
        <v>55</v>
      </c>
      <c r="F5" s="7"/>
      <c r="G5" s="8"/>
      <c r="H5" s="8"/>
      <c r="I5" s="9"/>
      <c r="J5" s="9"/>
      <c r="K5" s="9"/>
    </row>
    <row r="6" spans="1:11" ht="40.200000000000003">
      <c r="A6" s="10" t="s">
        <v>62</v>
      </c>
      <c r="B6" s="7"/>
      <c r="C6" s="7"/>
      <c r="D6" s="7"/>
      <c r="E6" s="8" t="s">
        <v>63</v>
      </c>
      <c r="F6" s="7"/>
      <c r="G6" s="8"/>
      <c r="H6" s="8"/>
      <c r="I6" s="9"/>
      <c r="J6" s="9"/>
      <c r="K6" s="9"/>
    </row>
    <row r="7" spans="1:11">
      <c r="A7" s="7"/>
      <c r="B7" s="7"/>
      <c r="C7" s="7"/>
      <c r="D7" s="7"/>
      <c r="E7" s="8"/>
      <c r="F7" s="7"/>
      <c r="G7" s="8"/>
      <c r="H7" s="8"/>
      <c r="I7" s="9"/>
      <c r="J7" s="9"/>
      <c r="K7" s="9"/>
    </row>
    <row r="8" spans="1:11">
      <c r="A8" s="7"/>
      <c r="B8" s="7"/>
      <c r="C8" s="7"/>
      <c r="D8" s="7"/>
      <c r="E8" s="8"/>
      <c r="F8" s="7"/>
      <c r="G8" s="8"/>
      <c r="H8" s="8"/>
      <c r="I8" s="9"/>
      <c r="J8" s="9"/>
      <c r="K8" s="9"/>
    </row>
    <row r="9" spans="1:11">
      <c r="A9" s="7"/>
      <c r="B9" s="7"/>
      <c r="C9" s="7"/>
      <c r="D9" s="7" t="s">
        <v>64</v>
      </c>
      <c r="E9" s="8"/>
      <c r="F9" s="7"/>
      <c r="G9" s="8"/>
      <c r="H9" s="8"/>
      <c r="I9" s="9"/>
      <c r="J9" s="9"/>
      <c r="K9" s="9"/>
    </row>
    <row r="10" spans="1:11">
      <c r="A10" s="7" t="s">
        <v>65</v>
      </c>
      <c r="B10" s="7"/>
      <c r="C10" s="7"/>
      <c r="D10" s="7"/>
      <c r="E10" s="8" t="s">
        <v>65</v>
      </c>
      <c r="F10" s="7"/>
      <c r="G10" s="8"/>
      <c r="H10" s="8"/>
      <c r="I10" s="9"/>
      <c r="J10" s="9"/>
      <c r="K10" s="9"/>
    </row>
    <row r="11" spans="1:11">
      <c r="A11" s="7" t="s">
        <v>66</v>
      </c>
      <c r="B11" s="7"/>
      <c r="C11" s="7"/>
      <c r="D11" s="7"/>
      <c r="E11" s="8" t="s">
        <v>66</v>
      </c>
      <c r="F11" s="7"/>
      <c r="G11" s="8"/>
      <c r="H11" s="8"/>
      <c r="I11" s="9"/>
      <c r="J11" s="9"/>
      <c r="K11" s="9"/>
    </row>
    <row r="12" spans="1:11">
      <c r="A12" s="7" t="s">
        <v>67</v>
      </c>
      <c r="B12" s="7"/>
      <c r="C12" s="7"/>
      <c r="D12" s="7"/>
      <c r="E12" s="8" t="s">
        <v>67</v>
      </c>
      <c r="F12" s="7"/>
      <c r="G12" s="8"/>
      <c r="H12" s="8"/>
      <c r="I12" s="9"/>
      <c r="J12" s="9"/>
      <c r="K12" s="9"/>
    </row>
    <row r="13" spans="1:11">
      <c r="A13" s="7" t="s">
        <v>68</v>
      </c>
      <c r="B13" s="7"/>
      <c r="C13" s="7"/>
      <c r="D13" s="7"/>
      <c r="E13" s="8" t="s">
        <v>68</v>
      </c>
      <c r="F13" s="7"/>
      <c r="G13" s="8"/>
      <c r="H13" s="8"/>
      <c r="I13" s="9"/>
      <c r="J13" s="9"/>
      <c r="K13" s="9"/>
    </row>
    <row r="14" spans="1:11">
      <c r="A14" s="7" t="s">
        <v>69</v>
      </c>
      <c r="B14" s="7"/>
      <c r="C14" s="7"/>
      <c r="D14" s="7"/>
      <c r="E14" s="8" t="s">
        <v>69</v>
      </c>
      <c r="F14" s="7"/>
      <c r="G14" s="8"/>
      <c r="H14" s="8"/>
      <c r="I14" s="9"/>
      <c r="J14" s="9"/>
      <c r="K14" s="9"/>
    </row>
    <row r="15" spans="1:11">
      <c r="A15" s="7" t="s">
        <v>70</v>
      </c>
      <c r="B15" s="7"/>
      <c r="C15" s="7"/>
      <c r="D15" s="7"/>
      <c r="E15" s="8" t="s">
        <v>70</v>
      </c>
      <c r="F15" s="7"/>
      <c r="G15" s="8"/>
      <c r="H15" s="8"/>
      <c r="I15" s="9"/>
      <c r="J15" s="9"/>
      <c r="K15" s="9"/>
    </row>
    <row r="16" spans="1:11">
      <c r="A16" s="7"/>
      <c r="B16" s="7"/>
      <c r="C16" s="7"/>
      <c r="D16" s="7"/>
      <c r="E16" s="8"/>
      <c r="F16" s="7"/>
      <c r="G16" s="8"/>
      <c r="H16" s="8"/>
      <c r="I16" s="9"/>
      <c r="J16" s="9"/>
      <c r="K16" s="9"/>
    </row>
    <row r="17" spans="1:11">
      <c r="A17" s="7"/>
      <c r="B17" s="7"/>
      <c r="C17" s="7"/>
      <c r="D17" s="7"/>
      <c r="E17" s="8"/>
      <c r="F17" s="7"/>
      <c r="G17" s="8"/>
      <c r="H17" s="8"/>
      <c r="I17" s="9"/>
      <c r="J17" s="9"/>
      <c r="K17" s="9"/>
    </row>
    <row r="18" spans="1:11">
      <c r="A18" s="2" t="s">
        <v>71</v>
      </c>
    </row>
    <row r="19" spans="1:11">
      <c r="D19" s="2" t="s">
        <v>72</v>
      </c>
    </row>
    <row r="20" spans="1:11">
      <c r="A20" s="7" t="s">
        <v>73</v>
      </c>
      <c r="B20" s="7" t="s">
        <v>74</v>
      </c>
      <c r="C20" s="7"/>
      <c r="D20" s="7"/>
      <c r="E20" s="8" t="s">
        <v>75</v>
      </c>
    </row>
    <row r="21" spans="1:11">
      <c r="A21" s="7" t="s">
        <v>76</v>
      </c>
      <c r="B21" s="7" t="s">
        <v>77</v>
      </c>
      <c r="E21" s="6" t="s">
        <v>78</v>
      </c>
    </row>
    <row r="22" spans="1:11" ht="12.75" customHeight="1"/>
    <row r="23" spans="1:11">
      <c r="A23" s="7" t="s">
        <v>79</v>
      </c>
      <c r="B23" s="7" t="s">
        <v>74</v>
      </c>
      <c r="C23" s="7"/>
      <c r="E23" s="6" t="s">
        <v>80</v>
      </c>
    </row>
    <row r="24" spans="1:11">
      <c r="B24" s="7"/>
    </row>
    <row r="25" spans="1:11">
      <c r="A25" s="2" t="s">
        <v>81</v>
      </c>
      <c r="B25" s="7" t="s">
        <v>82</v>
      </c>
    </row>
    <row r="26" spans="1:11" ht="12.75" customHeight="1"/>
    <row r="27" spans="1:11">
      <c r="D27" s="2" t="s">
        <v>83</v>
      </c>
    </row>
    <row r="28" spans="1:11">
      <c r="A28" s="7" t="s">
        <v>73</v>
      </c>
      <c r="B28" s="7" t="s">
        <v>74</v>
      </c>
      <c r="C28" s="7"/>
      <c r="D28" s="7"/>
      <c r="E28" s="8" t="s">
        <v>75</v>
      </c>
    </row>
    <row r="29" spans="1:11">
      <c r="A29" s="7" t="s">
        <v>84</v>
      </c>
      <c r="B29" s="7" t="s">
        <v>77</v>
      </c>
      <c r="E29" s="6" t="s">
        <v>66</v>
      </c>
    </row>
    <row r="30" spans="1:11">
      <c r="A30" s="7" t="s">
        <v>85</v>
      </c>
      <c r="B30" s="7" t="s">
        <v>74</v>
      </c>
      <c r="E30" s="6" t="s">
        <v>86</v>
      </c>
    </row>
    <row r="31" spans="1:11">
      <c r="A31" s="7" t="s">
        <v>79</v>
      </c>
      <c r="B31" s="7" t="s">
        <v>74</v>
      </c>
      <c r="C31" s="7"/>
      <c r="E31" s="6" t="s">
        <v>80</v>
      </c>
    </row>
    <row r="32" spans="1:11">
      <c r="B32" s="7"/>
    </row>
    <row r="33" spans="1:5">
      <c r="A33" s="2" t="s">
        <v>81</v>
      </c>
      <c r="B33" s="7" t="s">
        <v>82</v>
      </c>
    </row>
    <row r="34" spans="1:5">
      <c r="B34" s="7"/>
    </row>
    <row r="35" spans="1:5">
      <c r="B35" s="7"/>
      <c r="D35" s="2" t="s">
        <v>87</v>
      </c>
    </row>
    <row r="36" spans="1:5">
      <c r="A36" s="7" t="s">
        <v>73</v>
      </c>
      <c r="B36" s="7" t="s">
        <v>74</v>
      </c>
      <c r="C36" s="7"/>
      <c r="D36" s="7"/>
      <c r="E36" s="8" t="s">
        <v>75</v>
      </c>
    </row>
    <row r="37" spans="1:5">
      <c r="A37" s="7" t="s">
        <v>88</v>
      </c>
      <c r="B37" s="7" t="s">
        <v>77</v>
      </c>
      <c r="C37" s="7" t="s">
        <v>89</v>
      </c>
      <c r="E37" s="8" t="s">
        <v>67</v>
      </c>
    </row>
    <row r="38" spans="1:5">
      <c r="A38" s="7" t="s">
        <v>85</v>
      </c>
      <c r="B38" s="7" t="s">
        <v>74</v>
      </c>
      <c r="E38" s="6" t="s">
        <v>86</v>
      </c>
    </row>
    <row r="39" spans="1:5">
      <c r="A39" s="7" t="s">
        <v>79</v>
      </c>
      <c r="B39" s="7" t="s">
        <v>74</v>
      </c>
      <c r="C39" s="7"/>
      <c r="E39" s="6" t="s">
        <v>80</v>
      </c>
    </row>
    <row r="40" spans="1:5">
      <c r="B40" s="7"/>
    </row>
    <row r="41" spans="1:5">
      <c r="A41" s="2" t="s">
        <v>81</v>
      </c>
      <c r="B41" s="7" t="s">
        <v>82</v>
      </c>
    </row>
    <row r="42" spans="1:5">
      <c r="B42" s="7"/>
    </row>
    <row r="43" spans="1:5">
      <c r="B43" s="7"/>
      <c r="E43" s="6" t="s">
        <v>90</v>
      </c>
    </row>
    <row r="44" spans="1:5">
      <c r="B44" s="7"/>
      <c r="D44" s="2" t="s">
        <v>91</v>
      </c>
    </row>
    <row r="45" spans="1:5">
      <c r="A45" s="7" t="s">
        <v>73</v>
      </c>
      <c r="B45" s="7" t="s">
        <v>74</v>
      </c>
      <c r="C45" s="7"/>
      <c r="D45" s="7"/>
      <c r="E45" s="8" t="s">
        <v>75</v>
      </c>
    </row>
    <row r="46" spans="1:5">
      <c r="A46" s="7" t="s">
        <v>92</v>
      </c>
      <c r="B46" s="7" t="s">
        <v>77</v>
      </c>
      <c r="C46" s="7" t="s">
        <v>89</v>
      </c>
      <c r="E46" s="8" t="s">
        <v>68</v>
      </c>
    </row>
    <row r="47" spans="1:5">
      <c r="A47" s="7" t="s">
        <v>85</v>
      </c>
      <c r="B47" s="7" t="s">
        <v>74</v>
      </c>
      <c r="E47" s="6" t="s">
        <v>86</v>
      </c>
    </row>
    <row r="48" spans="1:5">
      <c r="A48" s="7" t="s">
        <v>79</v>
      </c>
      <c r="B48" s="7" t="s">
        <v>74</v>
      </c>
      <c r="C48" s="7"/>
      <c r="E48" s="6" t="s">
        <v>80</v>
      </c>
    </row>
    <row r="49" spans="1:5">
      <c r="B49" s="7"/>
    </row>
    <row r="50" spans="1:5">
      <c r="A50" s="2" t="s">
        <v>81</v>
      </c>
      <c r="B50" s="7" t="s">
        <v>82</v>
      </c>
    </row>
    <row r="51" spans="1:5">
      <c r="B51" s="7"/>
    </row>
    <row r="52" spans="1:5">
      <c r="B52" s="7"/>
      <c r="E52" s="6" t="s">
        <v>93</v>
      </c>
    </row>
    <row r="53" spans="1:5" ht="12.75" customHeight="1"/>
    <row r="54" spans="1:5">
      <c r="B54" s="7"/>
    </row>
    <row r="55" spans="1:5" ht="12.75" customHeight="1">
      <c r="D55" s="11" t="s">
        <v>94</v>
      </c>
    </row>
    <row r="56" spans="1:5" ht="12.75" customHeight="1">
      <c r="A56" s="7" t="s">
        <v>95</v>
      </c>
      <c r="B56" s="2" t="s">
        <v>96</v>
      </c>
      <c r="C56" s="7"/>
      <c r="D56" s="7"/>
      <c r="E56" s="12" t="s">
        <v>97</v>
      </c>
    </row>
    <row r="57" spans="1:5" ht="12.75" customHeight="1">
      <c r="A57" s="7" t="s">
        <v>76</v>
      </c>
      <c r="B57" s="7" t="s">
        <v>77</v>
      </c>
      <c r="E57" s="6" t="s">
        <v>78</v>
      </c>
    </row>
    <row r="58" spans="1:5" ht="12.75" customHeight="1">
      <c r="A58" s="7"/>
      <c r="B58" s="7"/>
      <c r="C58" s="7">
        <v>0</v>
      </c>
      <c r="E58" s="12" t="s">
        <v>98</v>
      </c>
    </row>
    <row r="59" spans="1:5" ht="12.75" customHeight="1">
      <c r="A59" s="7" t="s">
        <v>99</v>
      </c>
      <c r="B59" s="11" t="s">
        <v>96</v>
      </c>
      <c r="C59" s="7">
        <v>0</v>
      </c>
      <c r="E59" s="12" t="s">
        <v>100</v>
      </c>
    </row>
    <row r="60" spans="1:5" ht="12.75" customHeight="1">
      <c r="A60" s="7" t="s">
        <v>101</v>
      </c>
      <c r="B60" s="11" t="s">
        <v>96</v>
      </c>
      <c r="C60" s="7">
        <v>0</v>
      </c>
      <c r="E60" s="12" t="s">
        <v>102</v>
      </c>
    </row>
    <row r="61" spans="1:5" ht="12.75" customHeight="1">
      <c r="A61" s="7" t="s">
        <v>103</v>
      </c>
      <c r="B61" s="11" t="s">
        <v>96</v>
      </c>
      <c r="E61" s="12" t="s">
        <v>104</v>
      </c>
    </row>
    <row r="62" spans="1:5" ht="12.75" customHeight="1">
      <c r="A62" s="7" t="s">
        <v>105</v>
      </c>
      <c r="B62" s="11" t="s">
        <v>96</v>
      </c>
      <c r="E62" s="12" t="s">
        <v>106</v>
      </c>
    </row>
    <row r="63" spans="1:5" ht="12.75" customHeight="1">
      <c r="B63" s="7"/>
    </row>
    <row r="64" spans="1:5" ht="12.75" customHeight="1">
      <c r="B64" s="7"/>
      <c r="D64" s="11" t="s">
        <v>107</v>
      </c>
    </row>
    <row r="65" spans="1:5" ht="12.75" customHeight="1">
      <c r="A65" s="7" t="s">
        <v>95</v>
      </c>
      <c r="B65" s="11" t="s">
        <v>96</v>
      </c>
      <c r="C65" s="7"/>
      <c r="D65" s="7"/>
      <c r="E65" s="12" t="s">
        <v>97</v>
      </c>
    </row>
    <row r="66" spans="1:5" ht="12.75" customHeight="1">
      <c r="A66" s="7" t="s">
        <v>84</v>
      </c>
      <c r="B66" s="7" t="s">
        <v>77</v>
      </c>
      <c r="E66" s="6" t="s">
        <v>66</v>
      </c>
    </row>
    <row r="67" spans="1:5" ht="12.75" customHeight="1">
      <c r="A67" s="7"/>
      <c r="B67" s="7"/>
      <c r="C67" s="7">
        <v>0</v>
      </c>
      <c r="E67" s="12" t="s">
        <v>98</v>
      </c>
    </row>
    <row r="68" spans="1:5" ht="12.75" customHeight="1">
      <c r="A68" s="7" t="s">
        <v>99</v>
      </c>
      <c r="B68" s="11" t="s">
        <v>96</v>
      </c>
      <c r="C68" s="7">
        <v>0</v>
      </c>
      <c r="E68" s="12" t="s">
        <v>100</v>
      </c>
    </row>
    <row r="69" spans="1:5" ht="12.75" customHeight="1">
      <c r="A69" s="7" t="s">
        <v>101</v>
      </c>
      <c r="B69" s="11" t="s">
        <v>96</v>
      </c>
      <c r="C69" s="7">
        <v>0</v>
      </c>
      <c r="E69" s="12" t="s">
        <v>102</v>
      </c>
    </row>
    <row r="70" spans="1:5" ht="12.75" customHeight="1">
      <c r="A70" s="7" t="s">
        <v>103</v>
      </c>
      <c r="B70" s="11" t="s">
        <v>96</v>
      </c>
      <c r="E70" s="12" t="s">
        <v>104</v>
      </c>
    </row>
    <row r="71" spans="1:5" ht="12.75" customHeight="1">
      <c r="A71" s="7" t="s">
        <v>105</v>
      </c>
      <c r="B71" s="11" t="s">
        <v>96</v>
      </c>
      <c r="E71" s="12" t="s">
        <v>106</v>
      </c>
    </row>
    <row r="72" spans="1:5" ht="12.75" customHeight="1">
      <c r="B72" s="7"/>
    </row>
    <row r="73" spans="1:5" ht="12.75" customHeight="1">
      <c r="B73" s="7"/>
      <c r="D73" s="11" t="s">
        <v>108</v>
      </c>
    </row>
    <row r="74" spans="1:5" ht="12.75" customHeight="1">
      <c r="A74" s="7" t="s">
        <v>95</v>
      </c>
      <c r="B74" s="11" t="s">
        <v>96</v>
      </c>
      <c r="C74" s="7"/>
      <c r="D74" s="7"/>
      <c r="E74" s="12" t="s">
        <v>97</v>
      </c>
    </row>
    <row r="75" spans="1:5" ht="12.75" customHeight="1">
      <c r="A75" s="7" t="s">
        <v>88</v>
      </c>
      <c r="B75" s="7" t="s">
        <v>77</v>
      </c>
      <c r="C75" s="7" t="s">
        <v>89</v>
      </c>
      <c r="E75" s="12" t="s">
        <v>67</v>
      </c>
    </row>
    <row r="76" spans="1:5" ht="12.75" customHeight="1">
      <c r="A76" s="7"/>
      <c r="B76" s="7"/>
      <c r="C76" s="7">
        <v>0</v>
      </c>
      <c r="E76" s="12" t="s">
        <v>98</v>
      </c>
    </row>
    <row r="77" spans="1:5" ht="12.75" customHeight="1">
      <c r="A77" s="7" t="s">
        <v>99</v>
      </c>
      <c r="B77" s="11" t="s">
        <v>96</v>
      </c>
      <c r="C77" s="7">
        <v>0</v>
      </c>
      <c r="E77" s="12" t="s">
        <v>100</v>
      </c>
    </row>
    <row r="78" spans="1:5" ht="12.75" customHeight="1">
      <c r="A78" s="7" t="s">
        <v>101</v>
      </c>
      <c r="B78" s="11" t="s">
        <v>96</v>
      </c>
      <c r="C78" s="7">
        <v>0</v>
      </c>
      <c r="E78" s="12" t="s">
        <v>102</v>
      </c>
    </row>
    <row r="79" spans="1:5" ht="12.75" customHeight="1">
      <c r="A79" s="7" t="s">
        <v>103</v>
      </c>
      <c r="B79" s="11" t="s">
        <v>96</v>
      </c>
      <c r="E79" s="12" t="s">
        <v>104</v>
      </c>
    </row>
    <row r="80" spans="1:5" ht="12.75" customHeight="1">
      <c r="A80" s="7" t="s">
        <v>105</v>
      </c>
      <c r="B80" s="11" t="s">
        <v>96</v>
      </c>
      <c r="E80" s="12" t="s">
        <v>106</v>
      </c>
    </row>
    <row r="81" spans="1:5" ht="12.75" customHeight="1">
      <c r="B81" s="7"/>
    </row>
    <row r="82" spans="1:5" ht="12.75" customHeight="1">
      <c r="B82" s="7"/>
      <c r="D82" s="11" t="s">
        <v>109</v>
      </c>
    </row>
    <row r="83" spans="1:5" ht="12.75" customHeight="1">
      <c r="A83" s="7" t="s">
        <v>95</v>
      </c>
      <c r="B83" s="11" t="s">
        <v>96</v>
      </c>
      <c r="C83" s="7"/>
      <c r="D83" s="7"/>
      <c r="E83" s="12" t="s">
        <v>97</v>
      </c>
    </row>
    <row r="84" spans="1:5" ht="12.75" customHeight="1">
      <c r="A84" s="7" t="s">
        <v>92</v>
      </c>
      <c r="B84" s="7" t="s">
        <v>77</v>
      </c>
      <c r="C84" s="7" t="s">
        <v>89</v>
      </c>
      <c r="E84" s="12" t="s">
        <v>68</v>
      </c>
    </row>
    <row r="85" spans="1:5" ht="12.75" customHeight="1">
      <c r="A85" s="7"/>
      <c r="B85" s="7"/>
      <c r="C85" s="7">
        <v>0</v>
      </c>
      <c r="E85" s="12" t="s">
        <v>98</v>
      </c>
    </row>
    <row r="86" spans="1:5" ht="12.75" customHeight="1">
      <c r="A86" s="7" t="s">
        <v>99</v>
      </c>
      <c r="B86" s="11" t="s">
        <v>96</v>
      </c>
      <c r="C86" s="7">
        <v>0</v>
      </c>
      <c r="E86" s="12" t="s">
        <v>100</v>
      </c>
    </row>
    <row r="87" spans="1:5" ht="12.75" customHeight="1">
      <c r="A87" s="7" t="s">
        <v>101</v>
      </c>
      <c r="B87" s="11" t="s">
        <v>96</v>
      </c>
      <c r="C87" s="7">
        <v>0</v>
      </c>
      <c r="E87" s="12" t="s">
        <v>102</v>
      </c>
    </row>
    <row r="88" spans="1:5" ht="12.75" customHeight="1">
      <c r="A88" s="7" t="s">
        <v>103</v>
      </c>
      <c r="B88" s="11" t="s">
        <v>96</v>
      </c>
      <c r="E88" s="12" t="s">
        <v>104</v>
      </c>
    </row>
    <row r="89" spans="1:5" ht="12.75" customHeight="1">
      <c r="A89" s="7" t="s">
        <v>105</v>
      </c>
      <c r="B89" s="11" t="s">
        <v>96</v>
      </c>
      <c r="E89" s="12" t="s">
        <v>106</v>
      </c>
    </row>
    <row r="90" spans="1:5" ht="12.75" customHeight="1">
      <c r="B90" s="7"/>
    </row>
    <row r="91" spans="1:5" ht="12.75" customHeight="1">
      <c r="A91" s="7"/>
      <c r="B91" s="11"/>
      <c r="C91" s="7"/>
      <c r="E91" s="12"/>
    </row>
    <row r="92" spans="1:5" ht="12.75" customHeight="1"/>
    <row r="93" spans="1:5" ht="12.75" customHeight="1"/>
    <row r="94" spans="1:5">
      <c r="D94" s="2" t="s">
        <v>110</v>
      </c>
    </row>
    <row r="95" spans="1:5">
      <c r="A95" s="7" t="s">
        <v>111</v>
      </c>
      <c r="E95" s="6" t="s">
        <v>111</v>
      </c>
    </row>
    <row r="96" spans="1:5">
      <c r="A96" s="7" t="s">
        <v>28</v>
      </c>
      <c r="E96" s="6" t="s">
        <v>28</v>
      </c>
    </row>
    <row r="97" spans="1:5">
      <c r="A97" s="7" t="s">
        <v>112</v>
      </c>
      <c r="E97" s="6" t="s">
        <v>112</v>
      </c>
    </row>
    <row r="98" spans="1:5">
      <c r="A98" s="7" t="s">
        <v>29</v>
      </c>
      <c r="E98" s="6" t="s">
        <v>29</v>
      </c>
    </row>
    <row r="99" spans="1:5">
      <c r="A99" s="7" t="s">
        <v>113</v>
      </c>
      <c r="E99" s="6" t="s">
        <v>113</v>
      </c>
    </row>
    <row r="100" spans="1:5">
      <c r="A100" s="7" t="s">
        <v>30</v>
      </c>
      <c r="E100" s="6" t="s">
        <v>30</v>
      </c>
    </row>
    <row r="101" spans="1:5">
      <c r="A101" s="7" t="s">
        <v>31</v>
      </c>
      <c r="E101" s="6" t="s">
        <v>31</v>
      </c>
    </row>
    <row r="102" spans="1:5">
      <c r="A102" s="7" t="s">
        <v>32</v>
      </c>
      <c r="E102" s="6" t="s">
        <v>32</v>
      </c>
    </row>
    <row r="103" spans="1:5">
      <c r="A103" s="7" t="s">
        <v>114</v>
      </c>
      <c r="E103" s="6" t="s">
        <v>114</v>
      </c>
    </row>
    <row r="104" spans="1:5">
      <c r="A104" s="7" t="s">
        <v>33</v>
      </c>
      <c r="E104" s="6" t="s">
        <v>33</v>
      </c>
    </row>
    <row r="105" spans="1:5">
      <c r="A105" s="7" t="s">
        <v>34</v>
      </c>
      <c r="E105" s="6" t="s">
        <v>34</v>
      </c>
    </row>
    <row r="106" spans="1:5">
      <c r="A106" s="7" t="s">
        <v>13</v>
      </c>
      <c r="E106" s="6" t="s">
        <v>13</v>
      </c>
    </row>
    <row r="107" spans="1:5">
      <c r="A107" s="7" t="s">
        <v>35</v>
      </c>
      <c r="E107" s="6" t="s">
        <v>35</v>
      </c>
    </row>
    <row r="108" spans="1:5">
      <c r="A108" s="7" t="s">
        <v>35</v>
      </c>
      <c r="E108" s="6" t="s">
        <v>35</v>
      </c>
    </row>
    <row r="109" spans="1:5">
      <c r="A109" s="7" t="s">
        <v>36</v>
      </c>
      <c r="E109" s="6" t="s">
        <v>36</v>
      </c>
    </row>
    <row r="110" spans="1:5">
      <c r="A110" s="7" t="s">
        <v>37</v>
      </c>
      <c r="E110" s="6" t="s">
        <v>37</v>
      </c>
    </row>
    <row r="111" spans="1:5">
      <c r="A111" s="7" t="s">
        <v>38</v>
      </c>
      <c r="E111" s="6" t="s">
        <v>38</v>
      </c>
    </row>
    <row r="112" spans="1:5">
      <c r="A112" s="7" t="s">
        <v>43</v>
      </c>
      <c r="E112" s="6" t="s">
        <v>43</v>
      </c>
    </row>
    <row r="113" spans="1:5">
      <c r="A113" s="7" t="s">
        <v>44</v>
      </c>
      <c r="E113" s="6" t="s">
        <v>44</v>
      </c>
    </row>
    <row r="114" spans="1:5">
      <c r="A114" s="7" t="s">
        <v>45</v>
      </c>
      <c r="E114" s="6" t="s">
        <v>45</v>
      </c>
    </row>
    <row r="115" spans="1:5">
      <c r="A115" s="7" t="s">
        <v>46</v>
      </c>
      <c r="E115" s="6" t="s">
        <v>46</v>
      </c>
    </row>
    <row r="116" spans="1:5">
      <c r="A116" s="7" t="s">
        <v>47</v>
      </c>
      <c r="E116" s="6" t="s">
        <v>47</v>
      </c>
    </row>
    <row r="117" spans="1:5">
      <c r="A117" s="7" t="s">
        <v>48</v>
      </c>
      <c r="E117" s="6" t="s">
        <v>48</v>
      </c>
    </row>
    <row r="118" spans="1:5">
      <c r="A118" s="7" t="s">
        <v>49</v>
      </c>
      <c r="E118" s="6" t="s">
        <v>49</v>
      </c>
    </row>
    <row r="119" spans="1:5">
      <c r="A119" s="7" t="s">
        <v>50</v>
      </c>
      <c r="E119" s="6" t="s">
        <v>50</v>
      </c>
    </row>
    <row r="120" spans="1:5">
      <c r="A120" s="7" t="s">
        <v>51</v>
      </c>
      <c r="E120" s="6" t="s">
        <v>51</v>
      </c>
    </row>
    <row r="121" spans="1:5">
      <c r="A121" s="7"/>
    </row>
    <row r="122" spans="1:5">
      <c r="A122" s="7" t="s">
        <v>42</v>
      </c>
      <c r="E122" s="6" t="s">
        <v>42</v>
      </c>
    </row>
    <row r="123" spans="1:5">
      <c r="A123" s="7" t="s">
        <v>41</v>
      </c>
      <c r="E123" s="6" t="s">
        <v>41</v>
      </c>
    </row>
    <row r="124" spans="1:5">
      <c r="A124" s="7" t="s">
        <v>40</v>
      </c>
      <c r="E124" s="6" t="s">
        <v>40</v>
      </c>
    </row>
    <row r="125" spans="1:5">
      <c r="A125" s="7" t="s">
        <v>39</v>
      </c>
      <c r="E125" s="6" t="s">
        <v>39</v>
      </c>
    </row>
    <row r="126" spans="1:5">
      <c r="A126" s="7" t="s">
        <v>115</v>
      </c>
      <c r="E126" s="6" t="s">
        <v>115</v>
      </c>
    </row>
    <row r="127" spans="1:5">
      <c r="A127" s="7" t="s">
        <v>116</v>
      </c>
      <c r="E127" s="6" t="s">
        <v>116</v>
      </c>
    </row>
    <row r="128" spans="1:5">
      <c r="A128" s="7" t="s">
        <v>117</v>
      </c>
      <c r="E128" s="6" t="s">
        <v>117</v>
      </c>
    </row>
    <row r="129" spans="1:5">
      <c r="A129" s="7" t="s">
        <v>118</v>
      </c>
      <c r="E129" s="6" t="s">
        <v>118</v>
      </c>
    </row>
    <row r="130" spans="1:5">
      <c r="A130" s="7" t="s">
        <v>119</v>
      </c>
      <c r="E130" s="6" t="s">
        <v>119</v>
      </c>
    </row>
    <row r="131" spans="1:5">
      <c r="A131" s="7"/>
    </row>
    <row r="132" spans="1:5">
      <c r="A132" s="7"/>
      <c r="D132" s="2" t="s">
        <v>120</v>
      </c>
    </row>
    <row r="133" spans="1:5">
      <c r="A133" s="7" t="s">
        <v>12</v>
      </c>
      <c r="E133" s="12" t="s">
        <v>12</v>
      </c>
    </row>
    <row r="134" spans="1:5">
      <c r="A134" s="7" t="s">
        <v>13</v>
      </c>
      <c r="E134" s="13" t="s">
        <v>13</v>
      </c>
    </row>
    <row r="135" spans="1:5">
      <c r="A135" s="7" t="s">
        <v>14</v>
      </c>
      <c r="E135" s="13" t="s">
        <v>14</v>
      </c>
    </row>
    <row r="136" spans="1:5">
      <c r="A136" s="7" t="s">
        <v>121</v>
      </c>
      <c r="E136" s="13"/>
    </row>
    <row r="137" spans="1:5">
      <c r="A137" s="7" t="s">
        <v>121</v>
      </c>
    </row>
    <row r="138" spans="1:5">
      <c r="A138" s="7" t="s">
        <v>121</v>
      </c>
    </row>
    <row r="139" spans="1:5">
      <c r="A139" s="7" t="s">
        <v>6</v>
      </c>
      <c r="E139" s="6" t="s">
        <v>6</v>
      </c>
    </row>
    <row r="140" spans="1:5">
      <c r="A140" s="7" t="s">
        <v>121</v>
      </c>
    </row>
    <row r="141" spans="1:5">
      <c r="A141" s="7" t="s">
        <v>121</v>
      </c>
    </row>
    <row r="142" spans="1:5">
      <c r="A142" s="7" t="s">
        <v>121</v>
      </c>
    </row>
    <row r="143" spans="1:5">
      <c r="A143" s="7" t="s">
        <v>7</v>
      </c>
      <c r="E143" s="6" t="s">
        <v>7</v>
      </c>
    </row>
    <row r="144" spans="1:5">
      <c r="A144" s="7" t="s">
        <v>121</v>
      </c>
    </row>
    <row r="145" spans="1:5">
      <c r="A145" s="7" t="s">
        <v>121</v>
      </c>
    </row>
    <row r="146" spans="1:5">
      <c r="A146" s="7" t="s">
        <v>121</v>
      </c>
    </row>
    <row r="147" spans="1:5">
      <c r="A147" s="7" t="s">
        <v>8</v>
      </c>
      <c r="E147" s="6" t="s">
        <v>8</v>
      </c>
    </row>
    <row r="148" spans="1:5">
      <c r="A148" s="7" t="s">
        <v>121</v>
      </c>
    </row>
    <row r="149" spans="1:5">
      <c r="A149" s="7" t="s">
        <v>121</v>
      </c>
    </row>
    <row r="150" spans="1:5">
      <c r="A150" s="7" t="s">
        <v>122</v>
      </c>
      <c r="E150" s="6" t="s">
        <v>122</v>
      </c>
    </row>
    <row r="151" spans="1:5">
      <c r="A151" s="7" t="s">
        <v>123</v>
      </c>
      <c r="E151" s="6" t="s">
        <v>123</v>
      </c>
    </row>
    <row r="152" spans="1:5">
      <c r="A152" s="7" t="s">
        <v>121</v>
      </c>
    </row>
    <row r="153" spans="1:5">
      <c r="A153" s="7" t="s">
        <v>121</v>
      </c>
    </row>
    <row r="154" spans="1:5">
      <c r="A154" s="7" t="s">
        <v>9</v>
      </c>
      <c r="E154" s="6" t="s">
        <v>9</v>
      </c>
    </row>
    <row r="155" spans="1:5">
      <c r="A155" s="7" t="s">
        <v>10</v>
      </c>
      <c r="E155" s="6" t="s">
        <v>10</v>
      </c>
    </row>
    <row r="156" spans="1:5">
      <c r="A156" s="7" t="s">
        <v>121</v>
      </c>
    </row>
    <row r="157" spans="1:5">
      <c r="A157" s="7" t="s">
        <v>121</v>
      </c>
    </row>
    <row r="158" spans="1:5">
      <c r="A158" s="7" t="s">
        <v>11</v>
      </c>
      <c r="E158" s="6" t="s">
        <v>11</v>
      </c>
    </row>
    <row r="159" spans="1:5">
      <c r="A159" s="7" t="s">
        <v>10</v>
      </c>
      <c r="E159" s="6" t="s">
        <v>10</v>
      </c>
    </row>
    <row r="160" spans="1:5">
      <c r="A160" s="7" t="s">
        <v>15</v>
      </c>
      <c r="E160" s="6" t="s">
        <v>15</v>
      </c>
    </row>
    <row r="161" spans="1:5">
      <c r="A161" s="7" t="s">
        <v>124</v>
      </c>
      <c r="E161" s="6" t="s">
        <v>124</v>
      </c>
    </row>
    <row r="162" spans="1:5">
      <c r="A162" s="7" t="s">
        <v>16</v>
      </c>
      <c r="E162" s="6" t="s">
        <v>16</v>
      </c>
    </row>
    <row r="163" spans="1:5">
      <c r="A163" s="7" t="s">
        <v>17</v>
      </c>
      <c r="E163" s="6" t="s">
        <v>17</v>
      </c>
    </row>
    <row r="164" spans="1:5">
      <c r="A164" s="7" t="s">
        <v>18</v>
      </c>
      <c r="E164" s="6" t="s">
        <v>18</v>
      </c>
    </row>
    <row r="165" spans="1:5">
      <c r="A165" s="7" t="s">
        <v>19</v>
      </c>
      <c r="E165" s="6" t="s">
        <v>19</v>
      </c>
    </row>
    <row r="166" spans="1:5">
      <c r="A166" s="7" t="s">
        <v>125</v>
      </c>
      <c r="E166" s="6" t="s">
        <v>125</v>
      </c>
    </row>
    <row r="167" spans="1:5">
      <c r="A167" s="7" t="s">
        <v>20</v>
      </c>
      <c r="E167" s="6" t="s">
        <v>20</v>
      </c>
    </row>
    <row r="168" spans="1:5">
      <c r="A168" s="7" t="s">
        <v>21</v>
      </c>
      <c r="E168" s="6" t="s">
        <v>21</v>
      </c>
    </row>
    <row r="169" spans="1:5">
      <c r="A169" s="7" t="s">
        <v>126</v>
      </c>
      <c r="E169" s="6" t="s">
        <v>126</v>
      </c>
    </row>
    <row r="170" spans="1:5">
      <c r="A170" s="7" t="s">
        <v>127</v>
      </c>
      <c r="E170" s="6" t="s">
        <v>127</v>
      </c>
    </row>
    <row r="171" spans="1:5">
      <c r="A171" s="7" t="s">
        <v>23</v>
      </c>
      <c r="E171" s="6" t="s">
        <v>23</v>
      </c>
    </row>
    <row r="172" spans="1:5">
      <c r="A172" s="7" t="s">
        <v>121</v>
      </c>
    </row>
    <row r="173" spans="1:5">
      <c r="A173" s="7" t="s">
        <v>0</v>
      </c>
      <c r="E173" s="6" t="s">
        <v>0</v>
      </c>
    </row>
    <row r="174" spans="1:5">
      <c r="A174" s="7" t="s">
        <v>24</v>
      </c>
      <c r="E174" s="6" t="s">
        <v>24</v>
      </c>
    </row>
    <row r="175" spans="1:5">
      <c r="A175" s="7" t="s">
        <v>16</v>
      </c>
      <c r="E175" s="6" t="s">
        <v>16</v>
      </c>
    </row>
    <row r="176" spans="1:5">
      <c r="A176" s="7" t="s">
        <v>121</v>
      </c>
    </row>
    <row r="177" spans="1:5">
      <c r="A177" s="7" t="s">
        <v>0</v>
      </c>
      <c r="E177" s="6" t="s">
        <v>0</v>
      </c>
    </row>
    <row r="178" spans="1:5">
      <c r="A178" s="7" t="s">
        <v>25</v>
      </c>
      <c r="E178" s="6" t="s">
        <v>25</v>
      </c>
    </row>
    <row r="179" spans="1:5">
      <c r="A179" s="7" t="s">
        <v>16</v>
      </c>
      <c r="E179" s="6" t="s">
        <v>16</v>
      </c>
    </row>
    <row r="180" spans="1:5">
      <c r="A180" s="7" t="s">
        <v>26</v>
      </c>
      <c r="E180" s="6" t="s">
        <v>26</v>
      </c>
    </row>
    <row r="181" spans="1:5">
      <c r="A181" s="7" t="s">
        <v>27</v>
      </c>
      <c r="E181" s="6" t="s">
        <v>27</v>
      </c>
    </row>
    <row r="182" spans="1:5">
      <c r="A182" s="7" t="s">
        <v>11</v>
      </c>
      <c r="E182" s="6" t="s">
        <v>11</v>
      </c>
    </row>
    <row r="183" spans="1:5">
      <c r="A183" s="7" t="s">
        <v>3</v>
      </c>
      <c r="E183" s="6" t="s">
        <v>3</v>
      </c>
    </row>
    <row r="184" spans="1:5">
      <c r="A184" s="7" t="s">
        <v>128</v>
      </c>
      <c r="E184" s="6" t="s">
        <v>128</v>
      </c>
    </row>
    <row r="185" spans="1:5">
      <c r="A185" s="7"/>
    </row>
    <row r="186" spans="1:5">
      <c r="A186" s="7"/>
    </row>
    <row r="187" spans="1:5">
      <c r="A187" s="7"/>
      <c r="D187" s="2" t="s">
        <v>129</v>
      </c>
    </row>
    <row r="188" spans="1:5">
      <c r="A188" s="7" t="s">
        <v>12</v>
      </c>
      <c r="E188" s="12" t="s">
        <v>12</v>
      </c>
    </row>
    <row r="189" spans="1:5">
      <c r="A189" s="7" t="s">
        <v>130</v>
      </c>
      <c r="E189" s="12" t="s">
        <v>130</v>
      </c>
    </row>
    <row r="190" spans="1:5">
      <c r="A190" s="11" t="s">
        <v>307</v>
      </c>
      <c r="E190" s="6" t="s">
        <v>307</v>
      </c>
    </row>
    <row r="191" spans="1:5">
      <c r="A191" s="7" t="s">
        <v>121</v>
      </c>
    </row>
    <row r="192" spans="1:5">
      <c r="A192" s="7" t="s">
        <v>121</v>
      </c>
    </row>
    <row r="193" spans="1:5">
      <c r="A193" s="7" t="s">
        <v>4</v>
      </c>
      <c r="E193" s="6" t="s">
        <v>4</v>
      </c>
    </row>
    <row r="194" spans="1:5">
      <c r="A194" s="7" t="s">
        <v>131</v>
      </c>
      <c r="E194" s="6" t="s">
        <v>131</v>
      </c>
    </row>
    <row r="195" spans="1:5">
      <c r="A195" s="7" t="s">
        <v>22</v>
      </c>
      <c r="E195" s="6" t="s">
        <v>22</v>
      </c>
    </row>
    <row r="196" spans="1:5">
      <c r="A196" s="7" t="s">
        <v>23</v>
      </c>
      <c r="E196" s="6" t="s">
        <v>23</v>
      </c>
    </row>
    <row r="197" spans="1:5">
      <c r="A197" s="7" t="s">
        <v>132</v>
      </c>
      <c r="E197" s="6" t="s">
        <v>132</v>
      </c>
    </row>
    <row r="198" spans="1:5">
      <c r="A198" s="7" t="s">
        <v>133</v>
      </c>
      <c r="E198" s="6" t="s">
        <v>133</v>
      </c>
    </row>
    <row r="199" spans="1:5">
      <c r="A199" s="7" t="s">
        <v>134</v>
      </c>
      <c r="E199" s="6" t="s">
        <v>134</v>
      </c>
    </row>
    <row r="200" spans="1:5">
      <c r="A200" s="7" t="s">
        <v>135</v>
      </c>
      <c r="E200" s="6" t="s">
        <v>135</v>
      </c>
    </row>
    <row r="201" spans="1:5">
      <c r="A201" s="7" t="s">
        <v>121</v>
      </c>
    </row>
    <row r="202" spans="1:5">
      <c r="A202" s="7" t="s">
        <v>121</v>
      </c>
    </row>
    <row r="203" spans="1:5">
      <c r="A203" s="7" t="s">
        <v>136</v>
      </c>
      <c r="E203" s="6" t="s">
        <v>136</v>
      </c>
    </row>
    <row r="204" spans="1:5">
      <c r="A204" s="7" t="s">
        <v>137</v>
      </c>
      <c r="E204" s="6" t="s">
        <v>137</v>
      </c>
    </row>
    <row r="205" spans="1:5">
      <c r="A205" s="7" t="s">
        <v>138</v>
      </c>
      <c r="E205" s="6" t="s">
        <v>138</v>
      </c>
    </row>
    <row r="206" spans="1:5">
      <c r="A206" s="7" t="s">
        <v>139</v>
      </c>
      <c r="E206" s="6" t="s">
        <v>139</v>
      </c>
    </row>
    <row r="207" spans="1:5">
      <c r="A207" s="7" t="s">
        <v>121</v>
      </c>
    </row>
    <row r="208" spans="1:5">
      <c r="A208" s="7" t="s">
        <v>121</v>
      </c>
    </row>
    <row r="209" spans="1:5">
      <c r="A209" s="7" t="s">
        <v>140</v>
      </c>
      <c r="E209" s="6" t="s">
        <v>140</v>
      </c>
    </row>
    <row r="210" spans="1:5">
      <c r="A210" s="7" t="s">
        <v>121</v>
      </c>
    </row>
    <row r="211" spans="1:5">
      <c r="A211" s="7" t="s">
        <v>121</v>
      </c>
    </row>
    <row r="212" spans="1:5">
      <c r="A212" s="7" t="s">
        <v>4</v>
      </c>
      <c r="E212" s="6" t="s">
        <v>4</v>
      </c>
    </row>
    <row r="213" spans="1:5">
      <c r="A213" s="7" t="s">
        <v>131</v>
      </c>
      <c r="E213" s="6" t="s">
        <v>131</v>
      </c>
    </row>
    <row r="214" spans="1:5">
      <c r="A214" s="7" t="s">
        <v>22</v>
      </c>
      <c r="E214" s="6" t="s">
        <v>22</v>
      </c>
    </row>
    <row r="215" spans="1:5">
      <c r="A215" s="7" t="s">
        <v>23</v>
      </c>
      <c r="E215" s="6" t="s">
        <v>23</v>
      </c>
    </row>
    <row r="216" spans="1:5">
      <c r="A216" s="7" t="s">
        <v>132</v>
      </c>
      <c r="E216" s="6" t="s">
        <v>132</v>
      </c>
    </row>
    <row r="217" spans="1:5">
      <c r="A217" s="7" t="s">
        <v>133</v>
      </c>
      <c r="E217" s="6" t="s">
        <v>133</v>
      </c>
    </row>
    <row r="218" spans="1:5">
      <c r="A218" s="7" t="s">
        <v>134</v>
      </c>
      <c r="E218" s="6" t="s">
        <v>134</v>
      </c>
    </row>
    <row r="219" spans="1:5">
      <c r="A219" s="7" t="s">
        <v>135</v>
      </c>
      <c r="E219" s="6" t="s">
        <v>135</v>
      </c>
    </row>
    <row r="220" spans="1:5">
      <c r="A220" s="7" t="s">
        <v>121</v>
      </c>
    </row>
    <row r="221" spans="1:5">
      <c r="A221" s="7" t="s">
        <v>121</v>
      </c>
    </row>
    <row r="222" spans="1:5">
      <c r="A222" s="7" t="s">
        <v>136</v>
      </c>
      <c r="E222" s="6" t="s">
        <v>136</v>
      </c>
    </row>
    <row r="223" spans="1:5">
      <c r="A223" s="7" t="s">
        <v>137</v>
      </c>
      <c r="E223" s="6" t="s">
        <v>137</v>
      </c>
    </row>
    <row r="224" spans="1:5">
      <c r="A224" s="7" t="s">
        <v>138</v>
      </c>
      <c r="E224" s="6" t="s">
        <v>138</v>
      </c>
    </row>
    <row r="225" spans="1:5">
      <c r="A225" s="7" t="s">
        <v>139</v>
      </c>
      <c r="E225" s="6" t="s">
        <v>139</v>
      </c>
    </row>
    <row r="226" spans="1:5">
      <c r="A226" s="7" t="s">
        <v>121</v>
      </c>
    </row>
    <row r="227" spans="1:5">
      <c r="A227" s="7" t="s">
        <v>121</v>
      </c>
    </row>
    <row r="228" spans="1:5">
      <c r="A228" s="7" t="s">
        <v>141</v>
      </c>
      <c r="E228" s="6" t="s">
        <v>141</v>
      </c>
    </row>
    <row r="229" spans="1:5">
      <c r="A229" s="7" t="s">
        <v>142</v>
      </c>
      <c r="E229" s="6" t="s">
        <v>142</v>
      </c>
    </row>
    <row r="230" spans="1:5">
      <c r="A230" s="7" t="s">
        <v>142</v>
      </c>
      <c r="E230" s="6" t="s">
        <v>142</v>
      </c>
    </row>
    <row r="231" spans="1:5">
      <c r="A231" s="7" t="s">
        <v>143</v>
      </c>
      <c r="E231" s="6" t="s">
        <v>143</v>
      </c>
    </row>
    <row r="232" spans="1:5">
      <c r="A232" s="7" t="s">
        <v>143</v>
      </c>
      <c r="E232" s="6" t="s">
        <v>143</v>
      </c>
    </row>
    <row r="233" spans="1:5">
      <c r="A233" s="7" t="s">
        <v>144</v>
      </c>
      <c r="E233" s="6" t="s">
        <v>144</v>
      </c>
    </row>
    <row r="234" spans="1:5">
      <c r="A234" s="7"/>
    </row>
    <row r="235" spans="1:5">
      <c r="A235" s="7"/>
    </row>
    <row r="236" spans="1:5">
      <c r="A236" s="7"/>
      <c r="D236" s="2" t="s">
        <v>145</v>
      </c>
    </row>
    <row r="237" spans="1:5">
      <c r="A237" s="7" t="s">
        <v>12</v>
      </c>
      <c r="E237" s="12" t="s">
        <v>12</v>
      </c>
    </row>
    <row r="238" spans="1:5">
      <c r="A238" s="7" t="s">
        <v>13</v>
      </c>
      <c r="E238" s="13" t="s">
        <v>13</v>
      </c>
    </row>
    <row r="239" spans="1:5">
      <c r="A239" s="7" t="s">
        <v>14</v>
      </c>
      <c r="E239" s="13" t="s">
        <v>14</v>
      </c>
    </row>
    <row r="240" spans="1:5">
      <c r="A240" s="7" t="s">
        <v>121</v>
      </c>
    </row>
    <row r="241" spans="1:5">
      <c r="A241" s="7" t="s">
        <v>121</v>
      </c>
    </row>
    <row r="242" spans="1:5">
      <c r="A242" s="7" t="s">
        <v>4</v>
      </c>
      <c r="E242" s="6" t="s">
        <v>4</v>
      </c>
    </row>
    <row r="243" spans="1:5">
      <c r="A243" s="7" t="s">
        <v>146</v>
      </c>
      <c r="E243" s="6" t="s">
        <v>146</v>
      </c>
    </row>
    <row r="244" spans="1:5">
      <c r="A244" s="7" t="s">
        <v>147</v>
      </c>
      <c r="E244" s="6" t="s">
        <v>147</v>
      </c>
    </row>
    <row r="245" spans="1:5">
      <c r="A245" s="7" t="s">
        <v>3</v>
      </c>
      <c r="E245" s="6" t="s">
        <v>3</v>
      </c>
    </row>
    <row r="246" spans="1:5">
      <c r="A246" s="7" t="s">
        <v>148</v>
      </c>
      <c r="E246" s="6" t="s">
        <v>148</v>
      </c>
    </row>
    <row r="247" spans="1:5">
      <c r="A247" s="7" t="s">
        <v>23</v>
      </c>
      <c r="E247" s="6" t="s">
        <v>23</v>
      </c>
    </row>
    <row r="248" spans="1:5">
      <c r="A248" s="7" t="s">
        <v>149</v>
      </c>
      <c r="E248" s="6" t="s">
        <v>149</v>
      </c>
    </row>
    <row r="249" spans="1:5">
      <c r="A249" s="7" t="s">
        <v>150</v>
      </c>
      <c r="E249" s="6" t="s">
        <v>150</v>
      </c>
    </row>
    <row r="250" spans="1:5">
      <c r="A250" s="7" t="s">
        <v>151</v>
      </c>
      <c r="E250" s="6" t="s">
        <v>151</v>
      </c>
    </row>
    <row r="251" spans="1:5">
      <c r="A251" s="7" t="s">
        <v>134</v>
      </c>
      <c r="E251" s="6" t="s">
        <v>134</v>
      </c>
    </row>
    <row r="252" spans="1:5">
      <c r="A252" s="7" t="s">
        <v>121</v>
      </c>
    </row>
    <row r="253" spans="1:5">
      <c r="A253" s="7" t="s">
        <v>121</v>
      </c>
    </row>
    <row r="254" spans="1:5">
      <c r="A254" s="7" t="s">
        <v>135</v>
      </c>
      <c r="E254" s="6" t="s">
        <v>135</v>
      </c>
    </row>
    <row r="255" spans="1:5">
      <c r="A255" s="7" t="s">
        <v>136</v>
      </c>
      <c r="E255" s="6" t="s">
        <v>136</v>
      </c>
    </row>
    <row r="256" spans="1:5">
      <c r="A256" s="7" t="s">
        <v>137</v>
      </c>
      <c r="E256" s="6" t="s">
        <v>137</v>
      </c>
    </row>
    <row r="257" spans="1:5">
      <c r="A257" s="7" t="s">
        <v>138</v>
      </c>
      <c r="E257" s="6" t="s">
        <v>138</v>
      </c>
    </row>
    <row r="258" spans="1:5">
      <c r="A258" s="7" t="s">
        <v>121</v>
      </c>
    </row>
    <row r="259" spans="1:5">
      <c r="A259" s="7" t="s">
        <v>152</v>
      </c>
      <c r="E259" s="6" t="s">
        <v>152</v>
      </c>
    </row>
    <row r="260" spans="1:5">
      <c r="A260" s="7" t="s">
        <v>153</v>
      </c>
      <c r="E260" s="6" t="s">
        <v>153</v>
      </c>
    </row>
    <row r="261" spans="1:5">
      <c r="A261" s="7" t="s">
        <v>154</v>
      </c>
      <c r="E261" s="6" t="s">
        <v>154</v>
      </c>
    </row>
    <row r="262" spans="1:5">
      <c r="A262" s="7" t="s">
        <v>121</v>
      </c>
    </row>
    <row r="263" spans="1:5">
      <c r="A263" s="7" t="s">
        <v>155</v>
      </c>
      <c r="E263" s="6" t="s">
        <v>155</v>
      </c>
    </row>
    <row r="264" spans="1:5">
      <c r="A264" s="7" t="s">
        <v>121</v>
      </c>
    </row>
    <row r="265" spans="1:5">
      <c r="A265" s="7" t="s">
        <v>121</v>
      </c>
    </row>
    <row r="266" spans="1:5">
      <c r="A266" s="7" t="s">
        <v>156</v>
      </c>
      <c r="E266" s="6" t="s">
        <v>156</v>
      </c>
    </row>
    <row r="267" spans="1:5">
      <c r="A267" s="7" t="s">
        <v>157</v>
      </c>
      <c r="E267" s="6" t="s">
        <v>157</v>
      </c>
    </row>
    <row r="268" spans="1:5">
      <c r="A268" s="7" t="s">
        <v>158</v>
      </c>
      <c r="E268" s="6" t="s">
        <v>158</v>
      </c>
    </row>
    <row r="269" spans="1:5">
      <c r="A269" s="7" t="s">
        <v>159</v>
      </c>
      <c r="E269" s="6" t="s">
        <v>159</v>
      </c>
    </row>
    <row r="270" spans="1:5">
      <c r="A270" s="7" t="s">
        <v>160</v>
      </c>
      <c r="E270" s="6" t="s">
        <v>160</v>
      </c>
    </row>
    <row r="271" spans="1:5">
      <c r="A271" s="7" t="s">
        <v>161</v>
      </c>
      <c r="E271" s="6" t="s">
        <v>161</v>
      </c>
    </row>
    <row r="272" spans="1:5">
      <c r="A272" s="7" t="s">
        <v>162</v>
      </c>
      <c r="E272" s="6" t="s">
        <v>162</v>
      </c>
    </row>
    <row r="273" spans="1:5">
      <c r="A273" s="7" t="s">
        <v>163</v>
      </c>
      <c r="E273" s="6" t="s">
        <v>163</v>
      </c>
    </row>
    <row r="274" spans="1:5">
      <c r="A274" s="7" t="s">
        <v>157</v>
      </c>
      <c r="E274" s="6" t="s">
        <v>157</v>
      </c>
    </row>
    <row r="275" spans="1:5">
      <c r="A275" s="7" t="s">
        <v>158</v>
      </c>
      <c r="E275" s="6" t="s">
        <v>158</v>
      </c>
    </row>
    <row r="276" spans="1:5">
      <c r="A276" s="7" t="s">
        <v>26</v>
      </c>
      <c r="E276" s="6" t="s">
        <v>26</v>
      </c>
    </row>
    <row r="277" spans="1:5">
      <c r="A277" s="7" t="s">
        <v>164</v>
      </c>
      <c r="E277" s="6" t="s">
        <v>164</v>
      </c>
    </row>
    <row r="278" spans="1:5">
      <c r="A278" s="7" t="s">
        <v>165</v>
      </c>
      <c r="E278" s="6" t="s">
        <v>165</v>
      </c>
    </row>
    <row r="279" spans="1:5">
      <c r="A279" s="7" t="s">
        <v>166</v>
      </c>
      <c r="E279" s="6" t="s">
        <v>166</v>
      </c>
    </row>
    <row r="280" spans="1:5">
      <c r="A280" s="7" t="s">
        <v>167</v>
      </c>
      <c r="E280" s="6" t="s">
        <v>167</v>
      </c>
    </row>
    <row r="281" spans="1:5">
      <c r="A281" s="7" t="s">
        <v>168</v>
      </c>
      <c r="E281" s="14" t="s">
        <v>168</v>
      </c>
    </row>
    <row r="282" spans="1:5">
      <c r="A282" s="7" t="s">
        <v>166</v>
      </c>
      <c r="E282" s="6" t="s">
        <v>166</v>
      </c>
    </row>
    <row r="283" spans="1:5">
      <c r="A283" s="7" t="s">
        <v>167</v>
      </c>
      <c r="E283" s="6" t="s">
        <v>167</v>
      </c>
    </row>
    <row r="284" spans="1:5">
      <c r="A284" s="7" t="s">
        <v>169</v>
      </c>
      <c r="E284" s="14" t="s">
        <v>169</v>
      </c>
    </row>
    <row r="285" spans="1:5">
      <c r="A285" s="7" t="s">
        <v>3</v>
      </c>
      <c r="E285" s="6" t="s">
        <v>3</v>
      </c>
    </row>
    <row r="286" spans="1:5">
      <c r="A286" s="7" t="s">
        <v>170</v>
      </c>
      <c r="E286" s="6" t="s">
        <v>170</v>
      </c>
    </row>
    <row r="287" spans="1:5">
      <c r="A287" s="7" t="s">
        <v>171</v>
      </c>
      <c r="E287" s="6" t="s">
        <v>171</v>
      </c>
    </row>
    <row r="288" spans="1:5">
      <c r="A288" s="7" t="s">
        <v>172</v>
      </c>
      <c r="E288" s="6" t="s">
        <v>172</v>
      </c>
    </row>
    <row r="289" spans="1:5">
      <c r="A289" s="7" t="s">
        <v>47</v>
      </c>
      <c r="E289" s="6" t="s">
        <v>47</v>
      </c>
    </row>
    <row r="290" spans="1:5">
      <c r="A290" s="7" t="s">
        <v>169</v>
      </c>
      <c r="E290" s="14" t="s">
        <v>169</v>
      </c>
    </row>
    <row r="291" spans="1:5">
      <c r="A291" s="7" t="s">
        <v>121</v>
      </c>
    </row>
    <row r="292" spans="1:5">
      <c r="A292" s="7" t="s">
        <v>173</v>
      </c>
      <c r="E292" s="6" t="s">
        <v>173</v>
      </c>
    </row>
    <row r="293" spans="1:5">
      <c r="A293" s="7" t="s">
        <v>174</v>
      </c>
      <c r="E293" s="6" t="s">
        <v>174</v>
      </c>
    </row>
    <row r="294" spans="1:5">
      <c r="A294" s="7" t="s">
        <v>141</v>
      </c>
      <c r="E294" s="6" t="s">
        <v>141</v>
      </c>
    </row>
    <row r="295" spans="1:5">
      <c r="A295" s="7" t="s">
        <v>175</v>
      </c>
      <c r="E295" s="6" t="s">
        <v>175</v>
      </c>
    </row>
    <row r="296" spans="1:5">
      <c r="A296" s="7" t="s">
        <v>176</v>
      </c>
      <c r="E296" s="6" t="s">
        <v>176</v>
      </c>
    </row>
    <row r="297" spans="1:5">
      <c r="A297" s="7" t="s">
        <v>177</v>
      </c>
      <c r="E297" s="6" t="s">
        <v>177</v>
      </c>
    </row>
    <row r="298" spans="1:5">
      <c r="A298" s="7" t="s">
        <v>121</v>
      </c>
    </row>
    <row r="299" spans="1:5">
      <c r="A299" s="7" t="s">
        <v>178</v>
      </c>
      <c r="E299" s="6" t="s">
        <v>178</v>
      </c>
    </row>
    <row r="300" spans="1:5">
      <c r="A300" s="7" t="s">
        <v>179</v>
      </c>
      <c r="E300" s="6" t="s">
        <v>179</v>
      </c>
    </row>
    <row r="301" spans="1:5">
      <c r="A301" s="7" t="s">
        <v>180</v>
      </c>
      <c r="E301" s="6" t="s">
        <v>180</v>
      </c>
    </row>
    <row r="302" spans="1:5">
      <c r="A302" s="7" t="s">
        <v>180</v>
      </c>
      <c r="E302" s="6" t="s">
        <v>180</v>
      </c>
    </row>
    <row r="303" spans="1:5">
      <c r="A303" s="7" t="s">
        <v>181</v>
      </c>
      <c r="E303" s="6" t="s">
        <v>181</v>
      </c>
    </row>
    <row r="304" spans="1:5">
      <c r="A304" s="7" t="s">
        <v>182</v>
      </c>
      <c r="E304" s="6" t="s">
        <v>182</v>
      </c>
    </row>
    <row r="305" spans="1:5">
      <c r="A305" s="7" t="s">
        <v>183</v>
      </c>
      <c r="E305" s="6" t="s">
        <v>183</v>
      </c>
    </row>
    <row r="306" spans="1:5">
      <c r="A306" s="7" t="s">
        <v>184</v>
      </c>
      <c r="E306" s="6" t="s">
        <v>184</v>
      </c>
    </row>
    <row r="307" spans="1:5">
      <c r="A307" s="7" t="s">
        <v>185</v>
      </c>
      <c r="E307" s="14" t="s">
        <v>185</v>
      </c>
    </row>
    <row r="308" spans="1:5">
      <c r="A308" s="7" t="s">
        <v>186</v>
      </c>
      <c r="E308" s="6" t="s">
        <v>186</v>
      </c>
    </row>
    <row r="309" spans="1:5">
      <c r="A309" s="7" t="s">
        <v>121</v>
      </c>
    </row>
    <row r="310" spans="1:5">
      <c r="A310" s="7" t="s">
        <v>187</v>
      </c>
      <c r="E310" s="6" t="s">
        <v>187</v>
      </c>
    </row>
    <row r="311" spans="1:5">
      <c r="A311" s="7" t="s">
        <v>188</v>
      </c>
      <c r="E311" s="6" t="s">
        <v>188</v>
      </c>
    </row>
    <row r="312" spans="1:5">
      <c r="A312" s="7" t="s">
        <v>189</v>
      </c>
      <c r="E312" s="6" t="s">
        <v>189</v>
      </c>
    </row>
    <row r="313" spans="1:5" ht="12.75" customHeight="1"/>
    <row r="314" spans="1:5" ht="12.75" customHeight="1"/>
    <row r="315" spans="1:5">
      <c r="D315" s="2" t="s">
        <v>190</v>
      </c>
    </row>
    <row r="316" spans="1:5">
      <c r="A316" s="7" t="s">
        <v>191</v>
      </c>
      <c r="E316" s="6" t="s">
        <v>191</v>
      </c>
    </row>
    <row r="317" spans="1:5">
      <c r="A317" s="7" t="s">
        <v>192</v>
      </c>
      <c r="E317" s="6" t="s">
        <v>192</v>
      </c>
    </row>
    <row r="318" spans="1:5">
      <c r="A318" s="7"/>
    </row>
    <row r="319" spans="1:5">
      <c r="A319" s="7" t="s">
        <v>193</v>
      </c>
      <c r="E319" s="6" t="s">
        <v>193</v>
      </c>
    </row>
    <row r="320" spans="1:5">
      <c r="A320" s="7" t="s">
        <v>194</v>
      </c>
      <c r="E320" s="6" t="s">
        <v>194</v>
      </c>
    </row>
    <row r="321" spans="1:5">
      <c r="A321" s="7"/>
    </row>
    <row r="322" spans="1:5">
      <c r="A322" s="7" t="s">
        <v>195</v>
      </c>
      <c r="E322" s="6" t="s">
        <v>195</v>
      </c>
    </row>
    <row r="323" spans="1:5">
      <c r="A323" s="7" t="s">
        <v>3</v>
      </c>
      <c r="E323" s="6" t="s">
        <v>3</v>
      </c>
    </row>
    <row r="324" spans="1:5">
      <c r="A324" s="7"/>
    </row>
    <row r="325" spans="1:5">
      <c r="A325" s="7" t="s">
        <v>196</v>
      </c>
      <c r="E325" s="6" t="s">
        <v>196</v>
      </c>
    </row>
    <row r="326" spans="1:5">
      <c r="A326" s="7"/>
    </row>
    <row r="327" spans="1:5">
      <c r="A327" s="7" t="s">
        <v>0</v>
      </c>
      <c r="E327" s="6" t="s">
        <v>0</v>
      </c>
    </row>
    <row r="328" spans="1:5">
      <c r="A328" s="7" t="s">
        <v>2</v>
      </c>
      <c r="E328" s="6" t="s">
        <v>2</v>
      </c>
    </row>
    <row r="329" spans="1:5">
      <c r="A329" s="7" t="s">
        <v>197</v>
      </c>
      <c r="E329" s="6" t="s">
        <v>197</v>
      </c>
    </row>
    <row r="330" spans="1:5">
      <c r="A330" s="7" t="s">
        <v>5</v>
      </c>
      <c r="E330" s="6" t="s">
        <v>5</v>
      </c>
    </row>
    <row r="331" spans="1:5">
      <c r="A331" s="7" t="s">
        <v>198</v>
      </c>
      <c r="E331" s="6" t="s">
        <v>198</v>
      </c>
    </row>
    <row r="332" spans="1:5">
      <c r="A332" s="7" t="s">
        <v>199</v>
      </c>
      <c r="E332" s="6" t="s">
        <v>199</v>
      </c>
    </row>
    <row r="333" spans="1:5">
      <c r="A333" s="7" t="s">
        <v>200</v>
      </c>
      <c r="E333" s="6" t="s">
        <v>200</v>
      </c>
    </row>
    <row r="334" spans="1:5">
      <c r="A334" s="7" t="s">
        <v>201</v>
      </c>
      <c r="E334" s="6" t="s">
        <v>201</v>
      </c>
    </row>
    <row r="335" spans="1:5">
      <c r="A335" s="7" t="s">
        <v>202</v>
      </c>
      <c r="E335" s="6" t="s">
        <v>202</v>
      </c>
    </row>
    <row r="336" spans="1:5">
      <c r="A336" s="7" t="s">
        <v>203</v>
      </c>
      <c r="E336" s="6" t="s">
        <v>203</v>
      </c>
    </row>
    <row r="337" spans="1:5">
      <c r="A337" s="7" t="s">
        <v>204</v>
      </c>
      <c r="E337" s="6" t="s">
        <v>204</v>
      </c>
    </row>
    <row r="338" spans="1:5">
      <c r="A338" s="7" t="s">
        <v>205</v>
      </c>
      <c r="E338" s="6" t="s">
        <v>205</v>
      </c>
    </row>
    <row r="339" spans="1:5">
      <c r="A339" s="7" t="s">
        <v>206</v>
      </c>
      <c r="E339" s="6" t="s">
        <v>206</v>
      </c>
    </row>
    <row r="340" spans="1:5">
      <c r="A340" s="7" t="s">
        <v>207</v>
      </c>
      <c r="E340" s="6" t="s">
        <v>207</v>
      </c>
    </row>
    <row r="341" spans="1:5">
      <c r="A341" s="7" t="s">
        <v>208</v>
      </c>
      <c r="E341" s="6" t="s">
        <v>208</v>
      </c>
    </row>
    <row r="342" spans="1:5">
      <c r="A342" s="7" t="s">
        <v>209</v>
      </c>
      <c r="E342" s="6" t="s">
        <v>209</v>
      </c>
    </row>
    <row r="343" spans="1:5">
      <c r="A343" s="7" t="s">
        <v>210</v>
      </c>
      <c r="E343" s="6" t="s">
        <v>210</v>
      </c>
    </row>
    <row r="344" spans="1:5">
      <c r="A344" s="7" t="s">
        <v>211</v>
      </c>
      <c r="E344" s="6" t="s">
        <v>211</v>
      </c>
    </row>
    <row r="345" spans="1:5">
      <c r="A345" s="7" t="s">
        <v>212</v>
      </c>
      <c r="E345" s="6" t="s">
        <v>212</v>
      </c>
    </row>
    <row r="346" spans="1:5">
      <c r="A346" s="7" t="s">
        <v>213</v>
      </c>
      <c r="E346" s="6" t="s">
        <v>213</v>
      </c>
    </row>
    <row r="347" spans="1:5">
      <c r="A347" s="7" t="s">
        <v>214</v>
      </c>
      <c r="E347" s="6" t="s">
        <v>214</v>
      </c>
    </row>
    <row r="348" spans="1:5">
      <c r="A348" s="7" t="s">
        <v>215</v>
      </c>
      <c r="E348" s="6" t="s">
        <v>215</v>
      </c>
    </row>
    <row r="349" spans="1:5">
      <c r="A349" s="7" t="s">
        <v>216</v>
      </c>
      <c r="E349" s="6" t="s">
        <v>216</v>
      </c>
    </row>
    <row r="350" spans="1:5">
      <c r="A350" s="7" t="s">
        <v>217</v>
      </c>
      <c r="E350" s="6" t="s">
        <v>217</v>
      </c>
    </row>
    <row r="351" spans="1:5">
      <c r="A351" s="7" t="s">
        <v>218</v>
      </c>
      <c r="E351" s="6" t="s">
        <v>218</v>
      </c>
    </row>
    <row r="352" spans="1:5">
      <c r="A352" s="7"/>
    </row>
    <row r="353" spans="1:5">
      <c r="A353" s="7"/>
    </row>
    <row r="354" spans="1:5">
      <c r="A354" s="7" t="s">
        <v>219</v>
      </c>
      <c r="E354" s="6" t="s">
        <v>219</v>
      </c>
    </row>
    <row r="355" spans="1:5">
      <c r="A355" s="7" t="s">
        <v>220</v>
      </c>
      <c r="E355" s="6" t="s">
        <v>220</v>
      </c>
    </row>
    <row r="356" spans="1:5">
      <c r="A356" s="7"/>
    </row>
    <row r="357" spans="1:5">
      <c r="A357" s="7" t="s">
        <v>221</v>
      </c>
      <c r="E357" s="6" t="s">
        <v>221</v>
      </c>
    </row>
    <row r="358" spans="1:5">
      <c r="A358" s="7"/>
    </row>
    <row r="359" spans="1:5">
      <c r="A359" s="7" t="s">
        <v>191</v>
      </c>
      <c r="E359" s="6" t="s">
        <v>191</v>
      </c>
    </row>
    <row r="360" spans="1:5">
      <c r="A360" s="7"/>
    </row>
    <row r="361" spans="1:5">
      <c r="A361" s="7" t="s">
        <v>222</v>
      </c>
      <c r="E361" s="6" t="s">
        <v>222</v>
      </c>
    </row>
    <row r="362" spans="1:5">
      <c r="A362" s="7" t="s">
        <v>223</v>
      </c>
      <c r="E362" s="6" t="s">
        <v>223</v>
      </c>
    </row>
    <row r="363" spans="1:5">
      <c r="A363" s="7" t="s">
        <v>224</v>
      </c>
      <c r="E363" s="6" t="s">
        <v>224</v>
      </c>
    </row>
    <row r="364" spans="1:5">
      <c r="A364" s="7" t="s">
        <v>225</v>
      </c>
      <c r="E364" s="6" t="s">
        <v>225</v>
      </c>
    </row>
    <row r="365" spans="1:5">
      <c r="A365" s="7" t="s">
        <v>226</v>
      </c>
      <c r="E365" s="6" t="s">
        <v>226</v>
      </c>
    </row>
    <row r="366" spans="1:5">
      <c r="A366" s="7" t="s">
        <v>227</v>
      </c>
      <c r="E366" s="12" t="s">
        <v>227</v>
      </c>
    </row>
    <row r="367" spans="1:5">
      <c r="A367" s="7" t="s">
        <v>228</v>
      </c>
      <c r="E367" s="12" t="s">
        <v>228</v>
      </c>
    </row>
    <row r="368" spans="1:5">
      <c r="A368" s="7" t="s">
        <v>229</v>
      </c>
      <c r="E368" s="12" t="s">
        <v>229</v>
      </c>
    </row>
    <row r="369" spans="1:5">
      <c r="A369" s="7"/>
    </row>
    <row r="370" spans="1:5">
      <c r="A370" s="7"/>
    </row>
    <row r="371" spans="1:5">
      <c r="A371" s="7" t="s">
        <v>47</v>
      </c>
      <c r="E371" s="6" t="s">
        <v>47</v>
      </c>
    </row>
    <row r="372" spans="1:5" ht="12.75" customHeight="1"/>
    <row r="373" spans="1:5" ht="12.75" customHeight="1"/>
    <row r="374" spans="1:5">
      <c r="D374" s="2" t="s">
        <v>230</v>
      </c>
    </row>
    <row r="375" spans="1:5">
      <c r="A375" s="7" t="s">
        <v>231</v>
      </c>
      <c r="E375" s="6" t="s">
        <v>231</v>
      </c>
    </row>
    <row r="376" spans="1:5">
      <c r="A376" s="7" t="s">
        <v>232</v>
      </c>
      <c r="E376" s="6" t="s">
        <v>232</v>
      </c>
    </row>
    <row r="377" spans="1:5">
      <c r="A377" s="7" t="s">
        <v>233</v>
      </c>
      <c r="E377" s="6" t="s">
        <v>233</v>
      </c>
    </row>
    <row r="378" spans="1:5">
      <c r="A378" s="7" t="s">
        <v>234</v>
      </c>
      <c r="E378" s="6" t="s">
        <v>234</v>
      </c>
    </row>
    <row r="379" spans="1:5">
      <c r="A379" s="7" t="s">
        <v>235</v>
      </c>
      <c r="E379" s="6" t="s">
        <v>235</v>
      </c>
    </row>
    <row r="380" spans="1:5" ht="12.75" customHeight="1"/>
    <row r="381" spans="1:5">
      <c r="A381" s="7" t="s">
        <v>236</v>
      </c>
      <c r="E381" s="6" t="s">
        <v>236</v>
      </c>
    </row>
    <row r="382" spans="1:5">
      <c r="A382" s="7" t="s">
        <v>237</v>
      </c>
      <c r="E382" s="6" t="s">
        <v>237</v>
      </c>
    </row>
    <row r="383" spans="1:5" ht="12.75" customHeight="1"/>
    <row r="384" spans="1:5">
      <c r="A384" s="7" t="s">
        <v>238</v>
      </c>
      <c r="E384" s="6" t="s">
        <v>238</v>
      </c>
    </row>
    <row r="385" spans="1:5">
      <c r="A385" s="7" t="s">
        <v>239</v>
      </c>
      <c r="E385" s="6" t="s">
        <v>239</v>
      </c>
    </row>
    <row r="386" spans="1:5" ht="12.75" customHeight="1"/>
    <row r="387" spans="1:5">
      <c r="A387" s="7" t="s">
        <v>240</v>
      </c>
      <c r="E387" s="6" t="s">
        <v>240</v>
      </c>
    </row>
    <row r="388" spans="1:5">
      <c r="A388" s="7" t="s">
        <v>241</v>
      </c>
      <c r="E388" s="6" t="s">
        <v>241</v>
      </c>
    </row>
    <row r="389" spans="1:5" ht="12.75" customHeight="1"/>
    <row r="390" spans="1:5">
      <c r="A390" s="7" t="s">
        <v>242</v>
      </c>
      <c r="E390" s="6" t="s">
        <v>242</v>
      </c>
    </row>
    <row r="391" spans="1:5">
      <c r="A391" s="7" t="s">
        <v>243</v>
      </c>
      <c r="E391" s="6" t="s">
        <v>243</v>
      </c>
    </row>
    <row r="392" spans="1:5" ht="12.75" customHeight="1"/>
    <row r="393" spans="1:5">
      <c r="A393" s="7" t="s">
        <v>244</v>
      </c>
      <c r="E393" s="6" t="s">
        <v>244</v>
      </c>
    </row>
    <row r="394" spans="1:5">
      <c r="A394" s="7" t="s">
        <v>245</v>
      </c>
      <c r="E394" s="6" t="s">
        <v>245</v>
      </c>
    </row>
    <row r="395" spans="1:5" ht="12.75" customHeight="1"/>
    <row r="396" spans="1:5">
      <c r="A396" s="7" t="s">
        <v>246</v>
      </c>
      <c r="E396" s="6" t="s">
        <v>246</v>
      </c>
    </row>
    <row r="397" spans="1:5">
      <c r="A397" s="7" t="s">
        <v>247</v>
      </c>
      <c r="B397" s="2" t="s">
        <v>248</v>
      </c>
      <c r="E397" s="6" t="s">
        <v>248</v>
      </c>
    </row>
    <row r="398" spans="1:5">
      <c r="B398" s="2" t="s">
        <v>249</v>
      </c>
      <c r="E398" s="6" t="s">
        <v>249</v>
      </c>
    </row>
    <row r="399" spans="1:5">
      <c r="B399" s="2" t="s">
        <v>250</v>
      </c>
      <c r="E399" s="6" t="s">
        <v>250</v>
      </c>
    </row>
    <row r="400" spans="1:5">
      <c r="B400" s="2" t="s">
        <v>251</v>
      </c>
      <c r="E400" s="6" t="s">
        <v>251</v>
      </c>
    </row>
    <row r="401" spans="1:5" ht="12.75" customHeight="1"/>
    <row r="402" spans="1:5">
      <c r="A402" s="7" t="s">
        <v>234</v>
      </c>
      <c r="E402" s="6" t="s">
        <v>234</v>
      </c>
    </row>
    <row r="403" spans="1:5">
      <c r="A403" s="7" t="s">
        <v>235</v>
      </c>
      <c r="E403" s="6" t="s">
        <v>235</v>
      </c>
    </row>
    <row r="404" spans="1:5" ht="12.75" customHeight="1"/>
    <row r="405" spans="1:5" ht="12.75" customHeight="1">
      <c r="A405" s="7" t="s">
        <v>236</v>
      </c>
      <c r="E405" s="6" t="s">
        <v>236</v>
      </c>
    </row>
    <row r="406" spans="1:5" ht="12.75" customHeight="1">
      <c r="A406" s="7" t="s">
        <v>237</v>
      </c>
      <c r="E406" s="6" t="s">
        <v>237</v>
      </c>
    </row>
    <row r="407" spans="1:5" ht="12.75" customHeight="1"/>
    <row r="408" spans="1:5" ht="12.75" customHeight="1">
      <c r="A408" s="7" t="s">
        <v>238</v>
      </c>
      <c r="E408" s="6" t="s">
        <v>238</v>
      </c>
    </row>
    <row r="409" spans="1:5" ht="12.75" customHeight="1">
      <c r="A409" s="7" t="s">
        <v>252</v>
      </c>
      <c r="E409" s="6" t="s">
        <v>252</v>
      </c>
    </row>
    <row r="410" spans="1:5" ht="12.75" customHeight="1"/>
    <row r="411" spans="1:5" ht="12.75" customHeight="1">
      <c r="A411" s="7" t="s">
        <v>240</v>
      </c>
      <c r="E411" s="6" t="s">
        <v>240</v>
      </c>
    </row>
    <row r="412" spans="1:5" ht="12.75" customHeight="1">
      <c r="A412" s="7" t="s">
        <v>241</v>
      </c>
      <c r="E412" s="6" t="s">
        <v>241</v>
      </c>
    </row>
    <row r="413" spans="1:5" ht="12.75" customHeight="1"/>
    <row r="414" spans="1:5" ht="12.75" customHeight="1">
      <c r="A414" s="7" t="s">
        <v>242</v>
      </c>
      <c r="E414" s="6" t="s">
        <v>242</v>
      </c>
    </row>
    <row r="415" spans="1:5" ht="12.75" customHeight="1">
      <c r="A415" s="7" t="s">
        <v>243</v>
      </c>
      <c r="E415" s="6" t="s">
        <v>243</v>
      </c>
    </row>
    <row r="416" spans="1:5" ht="12.75" customHeight="1"/>
    <row r="417" spans="1:5" ht="12.75" customHeight="1">
      <c r="A417" s="7" t="s">
        <v>244</v>
      </c>
      <c r="E417" s="6" t="s">
        <v>244</v>
      </c>
    </row>
    <row r="418" spans="1:5" ht="12.75" customHeight="1">
      <c r="A418" s="7" t="s">
        <v>245</v>
      </c>
      <c r="E418" s="6" t="s">
        <v>245</v>
      </c>
    </row>
    <row r="419" spans="1:5" ht="12.75" customHeight="1"/>
    <row r="420" spans="1:5" ht="12.75" customHeight="1"/>
    <row r="421" spans="1:5" ht="12.75" customHeight="1"/>
    <row r="422" spans="1:5">
      <c r="D422" s="2" t="s">
        <v>253</v>
      </c>
    </row>
    <row r="423" spans="1:5">
      <c r="A423" s="7" t="s">
        <v>254</v>
      </c>
      <c r="E423" s="6" t="s">
        <v>254</v>
      </c>
    </row>
    <row r="424" spans="1:5">
      <c r="A424" s="7" t="s">
        <v>232</v>
      </c>
      <c r="E424" s="6" t="s">
        <v>232</v>
      </c>
    </row>
    <row r="425" spans="1:5">
      <c r="A425" s="7" t="s">
        <v>233</v>
      </c>
      <c r="E425" s="6" t="s">
        <v>233</v>
      </c>
    </row>
    <row r="426" spans="1:5">
      <c r="A426" s="7" t="s">
        <v>255</v>
      </c>
      <c r="E426" s="6" t="s">
        <v>255</v>
      </c>
    </row>
    <row r="427" spans="1:5">
      <c r="A427" s="7" t="s">
        <v>248</v>
      </c>
      <c r="E427" s="6" t="s">
        <v>248</v>
      </c>
    </row>
    <row r="428" spans="1:5">
      <c r="A428" s="7" t="s">
        <v>234</v>
      </c>
      <c r="E428" s="6" t="s">
        <v>234</v>
      </c>
    </row>
    <row r="429" spans="1:5">
      <c r="A429" s="7" t="s">
        <v>256</v>
      </c>
      <c r="E429" s="6" t="s">
        <v>256</v>
      </c>
    </row>
    <row r="430" spans="1:5">
      <c r="A430" s="7"/>
    </row>
    <row r="431" spans="1:5">
      <c r="A431" s="7" t="s">
        <v>257</v>
      </c>
      <c r="E431" s="6" t="s">
        <v>257</v>
      </c>
    </row>
    <row r="432" spans="1:5">
      <c r="A432" s="7" t="s">
        <v>258</v>
      </c>
      <c r="B432" s="2" t="s">
        <v>259</v>
      </c>
      <c r="D432" s="2" t="s">
        <v>260</v>
      </c>
      <c r="E432" s="6" t="s">
        <v>259</v>
      </c>
    </row>
    <row r="433" spans="1:5">
      <c r="B433" s="2" t="s">
        <v>261</v>
      </c>
      <c r="E433" s="6" t="s">
        <v>261</v>
      </c>
    </row>
    <row r="434" spans="1:5">
      <c r="B434" s="2" t="s">
        <v>262</v>
      </c>
      <c r="E434" s="6" t="s">
        <v>262</v>
      </c>
    </row>
    <row r="435" spans="1:5" ht="12.75" customHeight="1"/>
    <row r="436" spans="1:5">
      <c r="A436" s="7" t="s">
        <v>263</v>
      </c>
      <c r="E436" s="6" t="s">
        <v>263</v>
      </c>
    </row>
    <row r="437" spans="1:5">
      <c r="A437" s="7" t="s">
        <v>264</v>
      </c>
      <c r="E437" s="6" t="s">
        <v>264</v>
      </c>
    </row>
    <row r="439" spans="1:5">
      <c r="A439" s="7" t="s">
        <v>265</v>
      </c>
      <c r="E439" s="6" t="s">
        <v>265</v>
      </c>
    </row>
    <row r="440" spans="1:5">
      <c r="A440" s="7" t="s">
        <v>266</v>
      </c>
      <c r="E440" s="6" t="s">
        <v>266</v>
      </c>
    </row>
    <row r="441" spans="1:5" ht="12.75" customHeight="1"/>
    <row r="442" spans="1:5">
      <c r="A442" s="7" t="s">
        <v>267</v>
      </c>
      <c r="E442" s="6" t="s">
        <v>267</v>
      </c>
    </row>
    <row r="443" spans="1:5">
      <c r="A443" s="7" t="s">
        <v>268</v>
      </c>
      <c r="E443" s="6" t="s">
        <v>268</v>
      </c>
    </row>
    <row r="444" spans="1:5" ht="12.75" customHeight="1"/>
    <row r="445" spans="1:5">
      <c r="A445" s="7" t="s">
        <v>269</v>
      </c>
      <c r="E445" s="6" t="s">
        <v>269</v>
      </c>
    </row>
    <row r="446" spans="1:5">
      <c r="A446" s="7" t="s">
        <v>270</v>
      </c>
      <c r="E446" s="6" t="s">
        <v>270</v>
      </c>
    </row>
    <row r="447" spans="1:5" ht="12.75" customHeight="1"/>
    <row r="448" spans="1:5">
      <c r="A448" s="7" t="s">
        <v>271</v>
      </c>
      <c r="E448" s="6" t="s">
        <v>271</v>
      </c>
    </row>
    <row r="449" spans="1:5">
      <c r="A449" s="7" t="s">
        <v>272</v>
      </c>
      <c r="E449" s="6" t="s">
        <v>272</v>
      </c>
    </row>
    <row r="450" spans="1:5" ht="12.75" customHeight="1"/>
    <row r="451" spans="1:5">
      <c r="A451" s="7" t="s">
        <v>273</v>
      </c>
      <c r="E451" s="6" t="s">
        <v>273</v>
      </c>
    </row>
    <row r="452" spans="1:5">
      <c r="A452" s="7" t="s">
        <v>272</v>
      </c>
      <c r="E452" s="6" t="s">
        <v>272</v>
      </c>
    </row>
    <row r="453" spans="1:5" ht="12.75" customHeight="1"/>
    <row r="454" spans="1:5">
      <c r="A454" s="7" t="s">
        <v>274</v>
      </c>
      <c r="E454" s="6" t="s">
        <v>274</v>
      </c>
    </row>
    <row r="455" spans="1:5">
      <c r="A455" s="7" t="s">
        <v>275</v>
      </c>
      <c r="E455" s="6" t="s">
        <v>275</v>
      </c>
    </row>
    <row r="456" spans="1:5" ht="12.75" customHeight="1"/>
    <row r="457" spans="1:5">
      <c r="A457" s="7" t="s">
        <v>276</v>
      </c>
      <c r="E457" s="6" t="s">
        <v>276</v>
      </c>
    </row>
    <row r="458" spans="1:5">
      <c r="A458" s="7" t="s">
        <v>277</v>
      </c>
      <c r="E458" s="6" t="s">
        <v>277</v>
      </c>
    </row>
    <row r="460" spans="1:5">
      <c r="A460" s="7" t="s">
        <v>278</v>
      </c>
      <c r="E460" s="6" t="s">
        <v>278</v>
      </c>
    </row>
    <row r="461" spans="1:5">
      <c r="A461" s="7" t="s">
        <v>279</v>
      </c>
      <c r="E461" s="6" t="s">
        <v>279</v>
      </c>
    </row>
    <row r="462" spans="1:5" ht="12.75" customHeight="1"/>
    <row r="463" spans="1:5">
      <c r="A463" s="7" t="s">
        <v>280</v>
      </c>
      <c r="E463" s="6" t="s">
        <v>280</v>
      </c>
    </row>
    <row r="464" spans="1:5">
      <c r="A464" s="7" t="s">
        <v>281</v>
      </c>
      <c r="B464" s="2" t="s">
        <v>282</v>
      </c>
      <c r="E464" s="6" t="s">
        <v>282</v>
      </c>
    </row>
    <row r="465" spans="1:5">
      <c r="A465" s="7"/>
      <c r="B465" s="2" t="s">
        <v>283</v>
      </c>
      <c r="E465" s="6" t="s">
        <v>283</v>
      </c>
    </row>
    <row r="466" spans="1:5">
      <c r="B466" s="2" t="s">
        <v>121</v>
      </c>
    </row>
    <row r="467" spans="1:5">
      <c r="A467" s="7" t="s">
        <v>284</v>
      </c>
      <c r="E467" s="6" t="s">
        <v>284</v>
      </c>
    </row>
    <row r="468" spans="1:5">
      <c r="A468" s="7" t="s">
        <v>285</v>
      </c>
      <c r="B468" s="2" t="s">
        <v>286</v>
      </c>
      <c r="E468" s="6" t="s">
        <v>286</v>
      </c>
    </row>
    <row r="469" spans="1:5">
      <c r="A469" s="7"/>
      <c r="B469" s="2" t="s">
        <v>287</v>
      </c>
      <c r="E469" s="6" t="s">
        <v>287</v>
      </c>
    </row>
    <row r="470" spans="1:5">
      <c r="A470" s="7"/>
      <c r="B470" s="2" t="s">
        <v>288</v>
      </c>
      <c r="E470" s="6" t="s">
        <v>288</v>
      </c>
    </row>
    <row r="471" spans="1:5">
      <c r="A471" s="7"/>
    </row>
    <row r="472" spans="1:5">
      <c r="A472" s="7" t="s">
        <v>289</v>
      </c>
      <c r="E472" s="6" t="s">
        <v>289</v>
      </c>
    </row>
    <row r="473" spans="1:5">
      <c r="A473" s="7" t="s">
        <v>290</v>
      </c>
      <c r="E473" s="6" t="s">
        <v>290</v>
      </c>
    </row>
    <row r="474" spans="1:5">
      <c r="A474" s="7"/>
    </row>
    <row r="475" spans="1:5">
      <c r="A475" s="7" t="s">
        <v>291</v>
      </c>
      <c r="E475" s="6" t="s">
        <v>291</v>
      </c>
    </row>
    <row r="476" spans="1:5">
      <c r="A476" s="7" t="s">
        <v>292</v>
      </c>
      <c r="E476" s="6" t="s">
        <v>292</v>
      </c>
    </row>
    <row r="477" spans="1:5" ht="12.75" customHeight="1"/>
    <row r="478" spans="1:5">
      <c r="A478" s="7" t="s">
        <v>293</v>
      </c>
      <c r="E478" s="6" t="s">
        <v>293</v>
      </c>
    </row>
    <row r="479" spans="1:5">
      <c r="A479" s="7" t="s">
        <v>294</v>
      </c>
      <c r="B479" s="2" t="s">
        <v>295</v>
      </c>
      <c r="E479" s="6" t="s">
        <v>295</v>
      </c>
    </row>
    <row r="480" spans="1:5">
      <c r="B480" s="2" t="s">
        <v>296</v>
      </c>
      <c r="E480" s="6" t="s">
        <v>296</v>
      </c>
    </row>
    <row r="481" spans="1:5">
      <c r="B481" s="2" t="s">
        <v>297</v>
      </c>
      <c r="E481" s="6" t="s">
        <v>297</v>
      </c>
    </row>
    <row r="482" spans="1:5">
      <c r="B482" s="2" t="s">
        <v>298</v>
      </c>
      <c r="E482" s="15" t="s">
        <v>298</v>
      </c>
    </row>
    <row r="483" spans="1:5">
      <c r="B483" s="2" t="s">
        <v>299</v>
      </c>
      <c r="E483" s="15" t="s">
        <v>299</v>
      </c>
    </row>
    <row r="484" spans="1:5">
      <c r="B484" s="2" t="s">
        <v>300</v>
      </c>
      <c r="E484" s="15" t="s">
        <v>300</v>
      </c>
    </row>
    <row r="485" spans="1:5" ht="12.75" customHeight="1"/>
    <row r="486" spans="1:5">
      <c r="A486" s="7" t="s">
        <v>301</v>
      </c>
      <c r="E486" s="6" t="s">
        <v>301</v>
      </c>
    </row>
    <row r="487" spans="1:5" ht="12.75" customHeight="1">
      <c r="A487" s="7" t="s">
        <v>302</v>
      </c>
      <c r="E487" s="6" t="s">
        <v>302</v>
      </c>
    </row>
    <row r="488" spans="1:5" ht="12.75" customHeight="1"/>
    <row r="489" spans="1:5">
      <c r="A489" s="7" t="s">
        <v>303</v>
      </c>
      <c r="E489" s="6" t="s">
        <v>303</v>
      </c>
    </row>
    <row r="490" spans="1:5">
      <c r="A490" s="7" t="s">
        <v>304</v>
      </c>
      <c r="E490" s="6" t="s">
        <v>304</v>
      </c>
    </row>
    <row r="491" spans="1:5" ht="12.75" customHeight="1"/>
    <row r="492" spans="1:5">
      <c r="A492" s="7"/>
    </row>
    <row r="493" spans="1:5">
      <c r="A493" s="7"/>
    </row>
    <row r="494" spans="1:5" ht="12.75" customHeight="1"/>
    <row r="495" spans="1:5">
      <c r="A495" s="7"/>
    </row>
    <row r="496" spans="1:5">
      <c r="A496" s="7"/>
    </row>
    <row r="497" spans="1:1" ht="12.75" customHeight="1"/>
    <row r="498" spans="1:1">
      <c r="A498" s="7"/>
    </row>
    <row r="499" spans="1:1">
      <c r="A499" s="7"/>
    </row>
    <row r="500" spans="1:1" ht="12.75" customHeight="1"/>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2025-04-04T13:50:32+00:00</_dlc_ExpireDate>
  </documentManagement>
</p:properties>
</file>

<file path=customXml/itemProps1.xml><?xml version="1.0" encoding="utf-8"?>
<ds:datastoreItem xmlns:ds="http://schemas.openxmlformats.org/officeDocument/2006/customXml" ds:itemID="{92BFC0A5-826D-4B74-B369-CF891E5931ED}">
  <ds:schemaRefs>
    <ds:schemaRef ds:uri="http://schemas.microsoft.com/sharepoint/v3/contenttype/forms"/>
  </ds:schemaRefs>
</ds:datastoreItem>
</file>

<file path=customXml/itemProps2.xml><?xml version="1.0" encoding="utf-8"?>
<ds:datastoreItem xmlns:ds="http://schemas.openxmlformats.org/officeDocument/2006/customXml" ds:itemID="{F74D06BE-320C-45B8-8118-1374D14C3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426807-C117-4D5F-84DA-604C3E57DF85}">
  <ds:schemaRefs>
    <ds:schemaRef ds:uri="8fc26d16-31a9-4b07-b482-aec436312016"/>
    <ds:schemaRef ds:uri="http://purl.org/dc/terms/"/>
    <ds:schemaRef ds:uri="http://www.w3.org/XML/1998/namespace"/>
    <ds:schemaRef ds:uri="http://schemas.microsoft.com/sharepoint/v3/fields"/>
    <ds:schemaRef ds:uri="http://schemas.microsoft.com/office/2006/documentManagement/types"/>
    <ds:schemaRef ds:uri="http://schemas.microsoft.com/sharepoint/v3"/>
    <ds:schemaRef ds:uri="d6637c99-d69e-4b94-8442-97cbc6332c3f"/>
    <ds:schemaRef ds:uri="http://purl.org/dc/elements/1.1/"/>
    <ds:schemaRef ds:uri="http://schemas.microsoft.com/office/infopath/2007/PartnerControls"/>
    <ds:schemaRef ds:uri="http://purl.org/dc/dcmitype/"/>
    <ds:schemaRef ds:uri="http://schemas.openxmlformats.org/package/2006/metadata/core-properties"/>
    <ds:schemaRef ds:uri="http://schemas.microsoft.com/sharepoint/v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1043Xf Instructions</vt:lpstr>
      <vt:lpstr>1043Af Demande</vt:lpstr>
      <vt:lpstr>1043Bf Données de base trav.</vt:lpstr>
      <vt:lpstr>1043Cf CA saisonniers</vt:lpstr>
      <vt:lpstr>1043Ef Décompte</vt:lpstr>
      <vt:lpstr>Hilfsdaten</vt:lpstr>
      <vt:lpstr>Übersetzungstexte</vt:lpstr>
      <vt:lpstr>'1043Bf Données de base trav.'!Drucktitel</vt:lpstr>
      <vt:lpstr>'1043Cf CA saisonniers'!Drucktitel</vt:lpstr>
      <vt:lpstr>'1043Ef Décompte'!Drucktitel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Gautschy Dominik SECO</cp:lastModifiedBy>
  <cp:lastPrinted>2024-01-16T11:02:39Z</cp:lastPrinted>
  <dcterms:created xsi:type="dcterms:W3CDTF">2015-06-05T18:19:34Z</dcterms:created>
  <dcterms:modified xsi:type="dcterms:W3CDTF">2024-02-02T14:57:47Z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