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adb.intra.admin.ch\Userhome$\All\config\Desktop\Excel AP Dez. KAE- summarisches Verfahren\"/>
    </mc:Choice>
  </mc:AlternateContent>
  <bookViews>
    <workbookView xWindow="0" yWindow="0" windowWidth="28800" windowHeight="11790" tabRatio="761"/>
  </bookViews>
  <sheets>
    <sheet name="Domanda-Conteggio" sheetId="1" r:id="rId1"/>
    <sheet name="Classificazione categ salariali" sheetId="2" r:id="rId2"/>
    <sheet name="Classificazione categ sal - Es." sheetId="11" r:id="rId3"/>
    <sheet name="Spiegazioni importanti" sheetId="13" r:id="rId4"/>
    <sheet name="Selezione" sheetId="12" state="hidden" r:id="rId5"/>
  </sheets>
  <definedNames>
    <definedName name="_xlnm.Print_Area" localSheetId="2">'Classificazione categ sal - Es.'!$A$1:$L$33</definedName>
    <definedName name="_xlnm.Print_Area" localSheetId="1">'Classificazione categ salariali'!$A$1:$M$80</definedName>
    <definedName name="_xlnm.Print_Area" localSheetId="0">'Domanda-Conteggio'!$A$1:$F$74,'Domanda-Conteggio'!$R$1:$AB$40</definedName>
    <definedName name="_xlnm.Print_Area" localSheetId="3">'Spiegazioni importanti'!$A$1:$A$10</definedName>
    <definedName name="_xlnm.Print_Titles" localSheetId="2">'Classificazione categ sal - Es.'!$A:$A,'Classificazione categ sal - Es.'!$3:$7</definedName>
    <definedName name="_xlnm.Print_Titles" localSheetId="1">'Classificazione categ salariali'!$A:$A,'Classificazione categ salariali'!$3:$7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9" i="1" l="1"/>
  <c r="N70" i="2" l="1"/>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Q8" i="2" l="1"/>
  <c r="T70" i="2" l="1"/>
  <c r="L70" i="2" s="1"/>
  <c r="T69" i="2"/>
  <c r="L69" i="2" s="1"/>
  <c r="T68" i="2"/>
  <c r="L68" i="2" s="1"/>
  <c r="T67" i="2"/>
  <c r="L67" i="2" s="1"/>
  <c r="T66" i="2"/>
  <c r="L66" i="2" s="1"/>
  <c r="T65" i="2"/>
  <c r="L65" i="2" s="1"/>
  <c r="T64" i="2"/>
  <c r="L64" i="2" s="1"/>
  <c r="T63" i="2"/>
  <c r="L63" i="2" s="1"/>
  <c r="T62" i="2"/>
  <c r="L62" i="2" s="1"/>
  <c r="T61" i="2"/>
  <c r="L61" i="2" s="1"/>
  <c r="T60" i="2"/>
  <c r="L60" i="2" s="1"/>
  <c r="T59" i="2"/>
  <c r="L59" i="2" s="1"/>
  <c r="T58" i="2"/>
  <c r="L58" i="2" s="1"/>
  <c r="T57" i="2"/>
  <c r="L57" i="2" s="1"/>
  <c r="T56" i="2"/>
  <c r="L56" i="2" s="1"/>
  <c r="T55" i="2"/>
  <c r="L55" i="2" s="1"/>
  <c r="T54" i="2"/>
  <c r="L54" i="2" s="1"/>
  <c r="T53" i="2"/>
  <c r="L53" i="2" s="1"/>
  <c r="T52" i="2"/>
  <c r="L52" i="2" s="1"/>
  <c r="T51" i="2"/>
  <c r="L51" i="2" s="1"/>
  <c r="T50" i="2"/>
  <c r="L50" i="2" s="1"/>
  <c r="T49" i="2"/>
  <c r="L49" i="2" s="1"/>
  <c r="T48" i="2"/>
  <c r="L48" i="2" s="1"/>
  <c r="T47" i="2"/>
  <c r="L47" i="2" s="1"/>
  <c r="T46" i="2"/>
  <c r="L46" i="2" s="1"/>
  <c r="T45" i="2"/>
  <c r="L45" i="2" s="1"/>
  <c r="T44" i="2"/>
  <c r="L44" i="2" s="1"/>
  <c r="T43" i="2"/>
  <c r="L43" i="2" s="1"/>
  <c r="T42" i="2"/>
  <c r="L42" i="2" s="1"/>
  <c r="T41" i="2"/>
  <c r="L41" i="2" s="1"/>
  <c r="T40" i="2"/>
  <c r="L40" i="2" s="1"/>
  <c r="T39" i="2"/>
  <c r="L39" i="2" s="1"/>
  <c r="T38" i="2"/>
  <c r="L38" i="2" s="1"/>
  <c r="T37" i="2"/>
  <c r="L37" i="2" s="1"/>
  <c r="T36" i="2"/>
  <c r="L36" i="2" s="1"/>
  <c r="T35" i="2"/>
  <c r="L35" i="2" s="1"/>
  <c r="T34" i="2"/>
  <c r="L34" i="2" s="1"/>
  <c r="T33" i="2"/>
  <c r="L33" i="2" s="1"/>
  <c r="T32" i="2"/>
  <c r="L32" i="2" s="1"/>
  <c r="T31" i="2"/>
  <c r="L31" i="2" s="1"/>
  <c r="T30" i="2"/>
  <c r="L30" i="2" s="1"/>
  <c r="T29" i="2"/>
  <c r="L29" i="2" s="1"/>
  <c r="T28" i="2"/>
  <c r="L28" i="2" s="1"/>
  <c r="T27" i="2"/>
  <c r="L27" i="2" s="1"/>
  <c r="T26" i="2"/>
  <c r="L26" i="2" s="1"/>
  <c r="T25" i="2"/>
  <c r="L25" i="2" s="1"/>
  <c r="T24" i="2"/>
  <c r="L24" i="2" s="1"/>
  <c r="T23" i="2"/>
  <c r="L23" i="2" s="1"/>
  <c r="T22" i="2"/>
  <c r="L22" i="2" s="1"/>
  <c r="T21" i="2"/>
  <c r="L21" i="2" s="1"/>
  <c r="T20" i="2"/>
  <c r="L20" i="2" s="1"/>
  <c r="T19" i="2"/>
  <c r="L19" i="2" s="1"/>
  <c r="T18" i="2"/>
  <c r="L18" i="2" s="1"/>
  <c r="T17" i="2"/>
  <c r="L17" i="2" s="1"/>
  <c r="T16" i="2"/>
  <c r="L16" i="2" s="1"/>
  <c r="T15" i="2"/>
  <c r="L15" i="2" s="1"/>
  <c r="T14" i="2"/>
  <c r="L14" i="2" s="1"/>
  <c r="T13" i="2"/>
  <c r="L13" i="2" s="1"/>
  <c r="T12" i="2"/>
  <c r="L12" i="2" s="1"/>
  <c r="T11" i="2"/>
  <c r="T10" i="2"/>
  <c r="T9" i="2"/>
  <c r="T8"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L9" i="2" l="1"/>
  <c r="L11" i="2"/>
  <c r="L10" i="2"/>
  <c r="S23" i="2"/>
  <c r="R23" i="2"/>
  <c r="O23" i="2"/>
  <c r="K23" i="2"/>
  <c r="J23" i="2"/>
  <c r="S22" i="2"/>
  <c r="R22" i="2"/>
  <c r="O22" i="2"/>
  <c r="K22" i="2"/>
  <c r="J22" i="2"/>
  <c r="S21" i="2"/>
  <c r="R21" i="2"/>
  <c r="O21" i="2"/>
  <c r="K21" i="2"/>
  <c r="J21" i="2"/>
  <c r="S20" i="2"/>
  <c r="R20" i="2"/>
  <c r="O20" i="2"/>
  <c r="K20" i="2"/>
  <c r="J20" i="2"/>
  <c r="S19" i="2"/>
  <c r="R19" i="2"/>
  <c r="O19" i="2"/>
  <c r="K19" i="2"/>
  <c r="J19" i="2"/>
  <c r="S18" i="2"/>
  <c r="R18" i="2"/>
  <c r="O18" i="2"/>
  <c r="K18" i="2"/>
  <c r="J18" i="2"/>
  <c r="S17" i="2"/>
  <c r="R17" i="2"/>
  <c r="O17" i="2"/>
  <c r="K17" i="2"/>
  <c r="J17" i="2"/>
  <c r="S16" i="2"/>
  <c r="R16" i="2"/>
  <c r="O16" i="2"/>
  <c r="K16" i="2"/>
  <c r="J16" i="2"/>
  <c r="S15" i="2"/>
  <c r="R15" i="2"/>
  <c r="O15" i="2"/>
  <c r="K15" i="2"/>
  <c r="J15" i="2"/>
  <c r="S14" i="2"/>
  <c r="R14" i="2"/>
  <c r="O14" i="2"/>
  <c r="K14" i="2"/>
  <c r="J14" i="2"/>
  <c r="S13" i="2"/>
  <c r="R13" i="2"/>
  <c r="O13" i="2"/>
  <c r="K13" i="2"/>
  <c r="J13" i="2"/>
  <c r="S12" i="2"/>
  <c r="R12" i="2"/>
  <c r="O12" i="2"/>
  <c r="K12" i="2"/>
  <c r="J12" i="2"/>
  <c r="M12" i="2" s="1"/>
  <c r="S11" i="2"/>
  <c r="R11" i="2"/>
  <c r="O11" i="2"/>
  <c r="K11" i="2"/>
  <c r="J11" i="2"/>
  <c r="M11" i="2" s="1"/>
  <c r="S10" i="2"/>
  <c r="R10" i="2"/>
  <c r="O10" i="2"/>
  <c r="K10" i="2"/>
  <c r="J10" i="2"/>
  <c r="M10" i="2" s="1"/>
  <c r="S27" i="2"/>
  <c r="R27" i="2"/>
  <c r="O27" i="2"/>
  <c r="K27" i="2"/>
  <c r="J27" i="2"/>
  <c r="S26" i="2"/>
  <c r="R26" i="2"/>
  <c r="O26" i="2"/>
  <c r="K26" i="2"/>
  <c r="J26" i="2"/>
  <c r="S25" i="2"/>
  <c r="R25" i="2"/>
  <c r="O25" i="2"/>
  <c r="K25" i="2"/>
  <c r="J25" i="2"/>
  <c r="S24" i="2"/>
  <c r="R24" i="2"/>
  <c r="O24" i="2"/>
  <c r="K24" i="2"/>
  <c r="J24" i="2"/>
  <c r="S70" i="2"/>
  <c r="R70" i="2"/>
  <c r="O70" i="2"/>
  <c r="K70" i="2"/>
  <c r="J70" i="2"/>
  <c r="S69" i="2"/>
  <c r="R69" i="2"/>
  <c r="O69" i="2"/>
  <c r="K69" i="2"/>
  <c r="J69" i="2"/>
  <c r="S68" i="2"/>
  <c r="R68" i="2"/>
  <c r="O68" i="2"/>
  <c r="K68" i="2"/>
  <c r="J68" i="2"/>
  <c r="S67" i="2"/>
  <c r="R67" i="2"/>
  <c r="O67" i="2"/>
  <c r="K67" i="2"/>
  <c r="J67" i="2"/>
  <c r="S66" i="2"/>
  <c r="R66" i="2"/>
  <c r="O66" i="2"/>
  <c r="K66" i="2"/>
  <c r="J66" i="2"/>
  <c r="S65" i="2"/>
  <c r="R65" i="2"/>
  <c r="O65" i="2"/>
  <c r="K65" i="2"/>
  <c r="J65" i="2"/>
  <c r="S64" i="2"/>
  <c r="R64" i="2"/>
  <c r="O64" i="2"/>
  <c r="K64" i="2"/>
  <c r="J64" i="2"/>
  <c r="S63" i="2"/>
  <c r="R63" i="2"/>
  <c r="O63" i="2"/>
  <c r="K63" i="2"/>
  <c r="J63" i="2"/>
  <c r="S62" i="2"/>
  <c r="R62" i="2"/>
  <c r="O62" i="2"/>
  <c r="K62" i="2"/>
  <c r="J62" i="2"/>
  <c r="S61" i="2"/>
  <c r="R61" i="2"/>
  <c r="O61" i="2"/>
  <c r="K61" i="2"/>
  <c r="J61" i="2"/>
  <c r="S60" i="2"/>
  <c r="R60" i="2"/>
  <c r="O60" i="2"/>
  <c r="K60" i="2"/>
  <c r="J60" i="2"/>
  <c r="S59" i="2"/>
  <c r="R59" i="2"/>
  <c r="O59" i="2"/>
  <c r="K59" i="2"/>
  <c r="J59" i="2"/>
  <c r="S58" i="2"/>
  <c r="R58" i="2"/>
  <c r="O58" i="2"/>
  <c r="K58" i="2"/>
  <c r="J58" i="2"/>
  <c r="S57" i="2"/>
  <c r="R57" i="2"/>
  <c r="O57" i="2"/>
  <c r="K57" i="2"/>
  <c r="J57" i="2"/>
  <c r="S56" i="2"/>
  <c r="R56" i="2"/>
  <c r="O56" i="2"/>
  <c r="K56" i="2"/>
  <c r="J56" i="2"/>
  <c r="S55" i="2"/>
  <c r="R55" i="2"/>
  <c r="O55" i="2"/>
  <c r="K55" i="2"/>
  <c r="J55" i="2"/>
  <c r="S54" i="2"/>
  <c r="R54" i="2"/>
  <c r="O54" i="2"/>
  <c r="K54" i="2"/>
  <c r="J54" i="2"/>
  <c r="S53" i="2"/>
  <c r="R53" i="2"/>
  <c r="O53" i="2"/>
  <c r="K53" i="2"/>
  <c r="J53" i="2"/>
  <c r="S52" i="2"/>
  <c r="R52" i="2"/>
  <c r="O52" i="2"/>
  <c r="K52" i="2"/>
  <c r="J52" i="2"/>
  <c r="S51" i="2"/>
  <c r="R51" i="2"/>
  <c r="O51" i="2"/>
  <c r="K51" i="2"/>
  <c r="J51" i="2"/>
  <c r="S50" i="2"/>
  <c r="R50" i="2"/>
  <c r="O50" i="2"/>
  <c r="K50" i="2"/>
  <c r="J50" i="2"/>
  <c r="S49" i="2"/>
  <c r="R49" i="2"/>
  <c r="O49" i="2"/>
  <c r="K49" i="2"/>
  <c r="J49" i="2"/>
  <c r="S48" i="2"/>
  <c r="R48" i="2"/>
  <c r="O48" i="2"/>
  <c r="K48" i="2"/>
  <c r="J48" i="2"/>
  <c r="S47" i="2"/>
  <c r="R47" i="2"/>
  <c r="O47" i="2"/>
  <c r="K47" i="2"/>
  <c r="J47" i="2"/>
  <c r="S46" i="2"/>
  <c r="R46" i="2"/>
  <c r="O46" i="2"/>
  <c r="K46" i="2"/>
  <c r="J46" i="2"/>
  <c r="S45" i="2"/>
  <c r="R45" i="2"/>
  <c r="O45" i="2"/>
  <c r="K45" i="2"/>
  <c r="J45" i="2"/>
  <c r="S44" i="2"/>
  <c r="R44" i="2"/>
  <c r="O44" i="2"/>
  <c r="K44" i="2"/>
  <c r="J44" i="2"/>
  <c r="S43" i="2"/>
  <c r="R43" i="2"/>
  <c r="O43" i="2"/>
  <c r="K43" i="2"/>
  <c r="J43" i="2"/>
  <c r="S42" i="2"/>
  <c r="R42" i="2"/>
  <c r="O42" i="2"/>
  <c r="K42" i="2"/>
  <c r="J42" i="2"/>
  <c r="S41" i="2"/>
  <c r="R41" i="2"/>
  <c r="O41" i="2"/>
  <c r="K41" i="2"/>
  <c r="J41" i="2"/>
  <c r="S40" i="2"/>
  <c r="R40" i="2"/>
  <c r="O40" i="2"/>
  <c r="K40" i="2"/>
  <c r="J40" i="2"/>
  <c r="S39" i="2"/>
  <c r="R39" i="2"/>
  <c r="O39" i="2"/>
  <c r="K39" i="2"/>
  <c r="J39" i="2"/>
  <c r="S38" i="2"/>
  <c r="R38" i="2"/>
  <c r="O38" i="2"/>
  <c r="K38" i="2"/>
  <c r="J38" i="2"/>
  <c r="S37" i="2"/>
  <c r="R37" i="2"/>
  <c r="O37" i="2"/>
  <c r="K37" i="2"/>
  <c r="J37" i="2"/>
  <c r="S36" i="2"/>
  <c r="R36" i="2"/>
  <c r="O36" i="2"/>
  <c r="K36" i="2"/>
  <c r="J36" i="2"/>
  <c r="S35" i="2"/>
  <c r="R35" i="2"/>
  <c r="O35" i="2"/>
  <c r="K35" i="2"/>
  <c r="J35" i="2"/>
  <c r="S34" i="2"/>
  <c r="R34" i="2"/>
  <c r="O34" i="2"/>
  <c r="K34" i="2"/>
  <c r="J34" i="2"/>
  <c r="S33" i="2"/>
  <c r="R33" i="2"/>
  <c r="O33" i="2"/>
  <c r="K33" i="2"/>
  <c r="J33" i="2"/>
  <c r="S32" i="2"/>
  <c r="R32" i="2"/>
  <c r="O32" i="2"/>
  <c r="K32" i="2"/>
  <c r="J32" i="2"/>
  <c r="S31" i="2"/>
  <c r="R31" i="2"/>
  <c r="O31" i="2"/>
  <c r="K31" i="2"/>
  <c r="J31" i="2"/>
  <c r="S30" i="2"/>
  <c r="R30" i="2"/>
  <c r="O30" i="2"/>
  <c r="K30" i="2"/>
  <c r="J30" i="2"/>
  <c r="S29" i="2"/>
  <c r="R29" i="2"/>
  <c r="O29" i="2"/>
  <c r="K29" i="2"/>
  <c r="J29" i="2"/>
  <c r="S28" i="2"/>
  <c r="R28" i="2"/>
  <c r="O28" i="2"/>
  <c r="K28" i="2"/>
  <c r="J28" i="2"/>
  <c r="P32" i="1" l="1"/>
  <c r="P28" i="1"/>
  <c r="P27" i="1"/>
  <c r="P25" i="1"/>
  <c r="P24" i="1"/>
  <c r="S9" i="2" l="1"/>
  <c r="R9" i="2"/>
  <c r="S8" i="2"/>
  <c r="R8" i="2"/>
  <c r="R75" i="2" l="1"/>
  <c r="S75" i="2"/>
  <c r="R33" i="1" l="1"/>
  <c r="A73" i="2" l="1"/>
  <c r="P18" i="2" l="1"/>
  <c r="P20" i="2"/>
  <c r="P16" i="2"/>
  <c r="P22" i="2"/>
  <c r="P14" i="2"/>
  <c r="P12" i="2"/>
  <c r="P15" i="2"/>
  <c r="P23" i="2"/>
  <c r="P10" i="2"/>
  <c r="P17" i="2"/>
  <c r="P11" i="2"/>
  <c r="P19" i="2"/>
  <c r="P13" i="2"/>
  <c r="P21" i="2"/>
  <c r="P25" i="2"/>
  <c r="P24" i="2"/>
  <c r="P27" i="2"/>
  <c r="P26" i="2"/>
  <c r="P69" i="2"/>
  <c r="P67" i="2"/>
  <c r="P65" i="2"/>
  <c r="P63" i="2"/>
  <c r="P61" i="2"/>
  <c r="P59" i="2"/>
  <c r="P57" i="2"/>
  <c r="P55" i="2"/>
  <c r="P53" i="2"/>
  <c r="P51" i="2"/>
  <c r="P49" i="2"/>
  <c r="P47" i="2"/>
  <c r="P45" i="2"/>
  <c r="P43" i="2"/>
  <c r="P41" i="2"/>
  <c r="P39" i="2"/>
  <c r="P37" i="2"/>
  <c r="P35" i="2"/>
  <c r="P33" i="2"/>
  <c r="P31" i="2"/>
  <c r="P29" i="2"/>
  <c r="P54" i="2"/>
  <c r="P42" i="2"/>
  <c r="P70" i="2"/>
  <c r="P30" i="2"/>
  <c r="P58" i="2"/>
  <c r="P44" i="2"/>
  <c r="P38" i="2"/>
  <c r="P50" i="2"/>
  <c r="P40" i="2"/>
  <c r="P56" i="2"/>
  <c r="P48" i="2"/>
  <c r="P60" i="2"/>
  <c r="P52" i="2"/>
  <c r="P32" i="2"/>
  <c r="P62" i="2"/>
  <c r="P66" i="2"/>
  <c r="P36" i="2"/>
  <c r="P28" i="2"/>
  <c r="P64" i="2"/>
  <c r="P46" i="2"/>
  <c r="P34" i="2"/>
  <c r="P68" i="2"/>
  <c r="R35" i="1"/>
  <c r="K23" i="11" l="1"/>
  <c r="K22" i="11"/>
  <c r="K21" i="11"/>
  <c r="K20" i="11"/>
  <c r="K19" i="11"/>
  <c r="K18" i="11"/>
  <c r="K17" i="11"/>
  <c r="K16" i="11"/>
  <c r="K9" i="11"/>
  <c r="C5" i="11"/>
  <c r="B5" i="11"/>
  <c r="B4" i="11"/>
  <c r="C5" i="2"/>
  <c r="B5" i="2"/>
  <c r="D4" i="11" l="1"/>
  <c r="D5" i="11" s="1"/>
  <c r="K13" i="11" s="1"/>
  <c r="B6" i="11"/>
  <c r="B3" i="2"/>
  <c r="I10" i="11"/>
  <c r="M10" i="11" s="1"/>
  <c r="J10" i="11"/>
  <c r="I11" i="11"/>
  <c r="M11" i="11" s="1"/>
  <c r="J11" i="11"/>
  <c r="I12" i="11"/>
  <c r="M12" i="11" s="1"/>
  <c r="J12" i="11"/>
  <c r="I13" i="11"/>
  <c r="J13" i="11"/>
  <c r="M13" i="11"/>
  <c r="I14" i="11"/>
  <c r="M14" i="11" s="1"/>
  <c r="J14" i="11"/>
  <c r="I15" i="11"/>
  <c r="M15" i="11" s="1"/>
  <c r="J15" i="11"/>
  <c r="P8" i="11"/>
  <c r="A27" i="11"/>
  <c r="L10" i="11" s="1"/>
  <c r="A26" i="11"/>
  <c r="A25" i="11"/>
  <c r="P23" i="11"/>
  <c r="N23" i="11"/>
  <c r="M23" i="11"/>
  <c r="L23" i="11"/>
  <c r="J23" i="11"/>
  <c r="I23" i="11"/>
  <c r="P22" i="11"/>
  <c r="N22" i="11"/>
  <c r="M22" i="11"/>
  <c r="L22" i="11"/>
  <c r="J22" i="11"/>
  <c r="I22" i="11"/>
  <c r="P21" i="11"/>
  <c r="N21" i="11"/>
  <c r="M21" i="11"/>
  <c r="L21" i="11"/>
  <c r="J21" i="11"/>
  <c r="I21" i="11"/>
  <c r="P20" i="11"/>
  <c r="N20" i="11"/>
  <c r="M20" i="11"/>
  <c r="L20" i="11"/>
  <c r="J20" i="11"/>
  <c r="I20" i="11"/>
  <c r="P19" i="11"/>
  <c r="N19" i="11"/>
  <c r="M19" i="11"/>
  <c r="L19" i="11"/>
  <c r="J19" i="11"/>
  <c r="I19" i="11"/>
  <c r="P18" i="11"/>
  <c r="N18" i="11"/>
  <c r="M18" i="11"/>
  <c r="L18" i="11"/>
  <c r="J18" i="11"/>
  <c r="I18" i="11"/>
  <c r="P17" i="11"/>
  <c r="N17" i="11"/>
  <c r="M17" i="11"/>
  <c r="L17" i="11"/>
  <c r="J17" i="11"/>
  <c r="I17" i="11"/>
  <c r="P16" i="11"/>
  <c r="N16" i="11"/>
  <c r="M16" i="11"/>
  <c r="L16" i="11"/>
  <c r="J16" i="11"/>
  <c r="I16" i="11"/>
  <c r="N15" i="11"/>
  <c r="N14" i="11"/>
  <c r="N13" i="11"/>
  <c r="N12" i="11"/>
  <c r="N11" i="11"/>
  <c r="N10" i="11"/>
  <c r="P9" i="11"/>
  <c r="N9" i="11"/>
  <c r="L9" i="11"/>
  <c r="J9" i="11"/>
  <c r="I9" i="11"/>
  <c r="M9" i="11" s="1"/>
  <c r="N8" i="11"/>
  <c r="M8" i="11"/>
  <c r="L8" i="11"/>
  <c r="J8" i="11"/>
  <c r="I8" i="11"/>
  <c r="G22" i="11"/>
  <c r="D3" i="11"/>
  <c r="C3" i="11"/>
  <c r="B3" i="11"/>
  <c r="A3" i="11"/>
  <c r="O16" i="11" l="1"/>
  <c r="L11" i="11"/>
  <c r="O11" i="11" s="1"/>
  <c r="O17" i="11"/>
  <c r="O21" i="11"/>
  <c r="Q10" i="11"/>
  <c r="O19" i="11"/>
  <c r="K10" i="11"/>
  <c r="K14" i="11"/>
  <c r="K12" i="11"/>
  <c r="K8" i="11"/>
  <c r="K11" i="11"/>
  <c r="K15" i="11"/>
  <c r="L15" i="11"/>
  <c r="O15" i="11" s="1"/>
  <c r="L14" i="11"/>
  <c r="Q14" i="11" s="1"/>
  <c r="L12" i="11"/>
  <c r="Q12" i="11" s="1"/>
  <c r="O23" i="11"/>
  <c r="L13" i="11"/>
  <c r="O13" i="11" s="1"/>
  <c r="Q8" i="11"/>
  <c r="Q16" i="11"/>
  <c r="O18" i="11"/>
  <c r="Q18" i="11"/>
  <c r="Q19" i="11"/>
  <c r="O20" i="11"/>
  <c r="Q20" i="11"/>
  <c r="Q21" i="11"/>
  <c r="O22" i="11"/>
  <c r="Q22" i="11"/>
  <c r="Q23" i="11"/>
  <c r="G17" i="11"/>
  <c r="G9" i="11"/>
  <c r="O10" i="11"/>
  <c r="O8" i="11"/>
  <c r="Q15" i="11"/>
  <c r="M28" i="11"/>
  <c r="O9" i="11"/>
  <c r="Q9" i="11"/>
  <c r="Q17" i="11"/>
  <c r="N28" i="11"/>
  <c r="Q11" i="11"/>
  <c r="G16" i="11"/>
  <c r="G19" i="11"/>
  <c r="G21" i="11"/>
  <c r="G23" i="11"/>
  <c r="D27" i="11"/>
  <c r="G18" i="11"/>
  <c r="G20" i="11"/>
  <c r="E26" i="11"/>
  <c r="E25" i="11" l="1"/>
  <c r="H26" i="11"/>
  <c r="D26" i="11"/>
  <c r="F26" i="11" s="1"/>
  <c r="O12" i="11"/>
  <c r="E27" i="11"/>
  <c r="E28" i="11" s="1"/>
  <c r="O14" i="11"/>
  <c r="H25" i="11"/>
  <c r="D25" i="11"/>
  <c r="H27" i="11"/>
  <c r="Q13" i="11"/>
  <c r="Q28" i="11" s="1"/>
  <c r="D28" i="11" l="1"/>
  <c r="O28" i="11"/>
  <c r="H28" i="11"/>
  <c r="D3" i="2"/>
  <c r="C3" i="2"/>
  <c r="A3" i="2"/>
  <c r="A74" i="2" l="1"/>
  <c r="A72" i="2"/>
  <c r="O9" i="2"/>
  <c r="K9" i="2"/>
  <c r="J9" i="2"/>
  <c r="M9" i="2" s="1"/>
  <c r="O8" i="2"/>
  <c r="K8" i="2"/>
  <c r="J8" i="2"/>
  <c r="M8" i="2" s="1"/>
  <c r="B4" i="2"/>
  <c r="L73" i="2" l="1"/>
  <c r="L72" i="2"/>
  <c r="L74" i="2"/>
  <c r="H10" i="2"/>
  <c r="Q10" i="2" s="1"/>
  <c r="H11" i="2"/>
  <c r="Q11" i="2" s="1"/>
  <c r="H12" i="2"/>
  <c r="Q12" i="2" s="1"/>
  <c r="H9" i="2"/>
  <c r="Q9" i="2" s="1"/>
  <c r="H64" i="2"/>
  <c r="Q64" i="2" s="1"/>
  <c r="H56" i="2"/>
  <c r="Q56" i="2" s="1"/>
  <c r="H48" i="2"/>
  <c r="Q48" i="2" s="1"/>
  <c r="H40" i="2"/>
  <c r="Q40" i="2" s="1"/>
  <c r="H32" i="2"/>
  <c r="Q32" i="2" s="1"/>
  <c r="H24" i="2"/>
  <c r="Q24" i="2" s="1"/>
  <c r="H16" i="2"/>
  <c r="Q16" i="2" s="1"/>
  <c r="H68" i="2"/>
  <c r="Q68" i="2" s="1"/>
  <c r="H60" i="2"/>
  <c r="Q60" i="2" s="1"/>
  <c r="H52" i="2"/>
  <c r="Q52" i="2" s="1"/>
  <c r="H44" i="2"/>
  <c r="Q44" i="2" s="1"/>
  <c r="H36" i="2"/>
  <c r="Q36" i="2" s="1"/>
  <c r="H28" i="2"/>
  <c r="Q28" i="2" s="1"/>
  <c r="H20" i="2"/>
  <c r="Q20" i="2" s="1"/>
  <c r="H69" i="2"/>
  <c r="Q69" i="2" s="1"/>
  <c r="H58" i="2"/>
  <c r="Q58" i="2" s="1"/>
  <c r="H47" i="2"/>
  <c r="Q47" i="2" s="1"/>
  <c r="H37" i="2"/>
  <c r="Q37" i="2" s="1"/>
  <c r="H26" i="2"/>
  <c r="Q26" i="2" s="1"/>
  <c r="H15" i="2"/>
  <c r="Q15" i="2" s="1"/>
  <c r="H66" i="2"/>
  <c r="Q66" i="2" s="1"/>
  <c r="H55" i="2"/>
  <c r="Q55" i="2" s="1"/>
  <c r="H45" i="2"/>
  <c r="Q45" i="2" s="1"/>
  <c r="H34" i="2"/>
  <c r="Q34" i="2" s="1"/>
  <c r="H23" i="2"/>
  <c r="Q23" i="2" s="1"/>
  <c r="H13" i="2"/>
  <c r="Q13" i="2" s="1"/>
  <c r="H63" i="2"/>
  <c r="Q63" i="2" s="1"/>
  <c r="H53" i="2"/>
  <c r="Q53" i="2" s="1"/>
  <c r="H42" i="2"/>
  <c r="Q42" i="2" s="1"/>
  <c r="H31" i="2"/>
  <c r="Q31" i="2" s="1"/>
  <c r="H21" i="2"/>
  <c r="Q21" i="2" s="1"/>
  <c r="H62" i="2"/>
  <c r="Q62" i="2" s="1"/>
  <c r="H51" i="2"/>
  <c r="Q51" i="2" s="1"/>
  <c r="H41" i="2"/>
  <c r="Q41" i="2" s="1"/>
  <c r="H30" i="2"/>
  <c r="Q30" i="2" s="1"/>
  <c r="H19" i="2"/>
  <c r="Q19" i="2" s="1"/>
  <c r="H61" i="2"/>
  <c r="Q61" i="2" s="1"/>
  <c r="H50" i="2"/>
  <c r="Q50" i="2" s="1"/>
  <c r="H39" i="2"/>
  <c r="Q39" i="2" s="1"/>
  <c r="H29" i="2"/>
  <c r="Q29" i="2" s="1"/>
  <c r="H18" i="2"/>
  <c r="Q18" i="2" s="1"/>
  <c r="H57" i="2"/>
  <c r="Q57" i="2" s="1"/>
  <c r="H27" i="2"/>
  <c r="Q27" i="2" s="1"/>
  <c r="H54" i="2"/>
  <c r="Q54" i="2" s="1"/>
  <c r="H25" i="2"/>
  <c r="Q25" i="2" s="1"/>
  <c r="H49" i="2"/>
  <c r="Q49" i="2" s="1"/>
  <c r="H22" i="2"/>
  <c r="Q22" i="2" s="1"/>
  <c r="H46" i="2"/>
  <c r="Q46" i="2" s="1"/>
  <c r="H17" i="2"/>
  <c r="Q17" i="2" s="1"/>
  <c r="H70" i="2"/>
  <c r="Q70" i="2" s="1"/>
  <c r="H43" i="2"/>
  <c r="Q43" i="2" s="1"/>
  <c r="H14" i="2"/>
  <c r="Q14" i="2" s="1"/>
  <c r="H67" i="2"/>
  <c r="Q67" i="2" s="1"/>
  <c r="H38" i="2"/>
  <c r="Q38" i="2" s="1"/>
  <c r="H65" i="2"/>
  <c r="Q65" i="2" s="1"/>
  <c r="H35" i="2"/>
  <c r="Q35" i="2" s="1"/>
  <c r="H59" i="2"/>
  <c r="Q59" i="2" s="1"/>
  <c r="H33" i="2"/>
  <c r="Q33" i="2" s="1"/>
  <c r="C6" i="2"/>
  <c r="D4" i="2"/>
  <c r="P8" i="2"/>
  <c r="O75" i="2"/>
  <c r="R39" i="1"/>
  <c r="U16" i="1"/>
  <c r="R31" i="1"/>
  <c r="R23" i="1"/>
  <c r="S11" i="1"/>
  <c r="S10" i="1"/>
  <c r="R16" i="1"/>
  <c r="R32" i="1"/>
  <c r="R29" i="1"/>
  <c r="R28" i="1"/>
  <c r="R27" i="1"/>
  <c r="V8" i="1"/>
  <c r="V7" i="1"/>
  <c r="V6" i="1"/>
  <c r="V5" i="1"/>
  <c r="S9" i="1"/>
  <c r="R8" i="1"/>
  <c r="R7" i="1"/>
  <c r="R6" i="1"/>
  <c r="R5" i="1"/>
  <c r="V4" i="1"/>
  <c r="R10" i="1"/>
  <c r="R9" i="1"/>
  <c r="R4" i="1"/>
  <c r="R25" i="1"/>
  <c r="R24" i="1"/>
  <c r="D5" i="2" l="1"/>
  <c r="L8" i="2"/>
  <c r="V32" i="1"/>
  <c r="N75" i="2"/>
  <c r="E73" i="2"/>
  <c r="G73" i="2" s="1"/>
  <c r="E72" i="2"/>
  <c r="V24" i="1" s="1"/>
  <c r="I74" i="2"/>
  <c r="F72" i="2"/>
  <c r="V25" i="1" s="1"/>
  <c r="E74" i="2"/>
  <c r="Z24" i="1" s="1"/>
  <c r="F73" i="2"/>
  <c r="X25" i="1" s="1"/>
  <c r="P9" i="2"/>
  <c r="I73" i="2"/>
  <c r="I72" i="2"/>
  <c r="F74" i="2"/>
  <c r="Z25" i="1" s="1"/>
  <c r="X24" i="1" l="1"/>
  <c r="X26" i="1"/>
  <c r="V28" i="1"/>
  <c r="X28" i="1"/>
  <c r="Z28" i="1"/>
  <c r="T1" i="2"/>
  <c r="E75" i="2"/>
  <c r="P75" i="2"/>
  <c r="T75" i="2"/>
  <c r="I75" i="2"/>
  <c r="F75" i="2"/>
  <c r="AB24" i="1" l="1"/>
  <c r="I19" i="1"/>
  <c r="I18" i="1"/>
  <c r="I17" i="1"/>
  <c r="AB25" i="1" l="1"/>
  <c r="F25" i="1" s="1"/>
  <c r="F24" i="1"/>
  <c r="A17" i="1"/>
  <c r="G16" i="1" l="1"/>
  <c r="G19" i="1" s="1"/>
  <c r="F20" i="1" s="1"/>
  <c r="G26" i="1" l="1"/>
  <c r="K27" i="11"/>
  <c r="K26" i="11"/>
  <c r="X32" i="1"/>
  <c r="Z32" i="1"/>
  <c r="K25" i="11" l="1"/>
  <c r="K28" i="11" s="1"/>
  <c r="G15" i="11"/>
  <c r="P15" i="11" s="1"/>
  <c r="G13" i="11"/>
  <c r="P13" i="11" s="1"/>
  <c r="G11" i="11"/>
  <c r="G14" i="11"/>
  <c r="G12" i="11"/>
  <c r="P12" i="11" s="1"/>
  <c r="G10" i="11"/>
  <c r="L75" i="2"/>
  <c r="P14" i="11" l="1"/>
  <c r="G25" i="11"/>
  <c r="P10" i="11"/>
  <c r="G27" i="11"/>
  <c r="P11" i="11"/>
  <c r="G26" i="11"/>
  <c r="H74" i="2"/>
  <c r="Z27" i="1" s="1"/>
  <c r="AB32" i="1" l="1"/>
  <c r="F32" i="1" s="1"/>
  <c r="A34" i="1" s="1"/>
  <c r="P28" i="11"/>
  <c r="H4" i="11" s="1"/>
  <c r="G28" i="11"/>
  <c r="H73" i="2"/>
  <c r="X27" i="1" s="1"/>
  <c r="H72" i="2"/>
  <c r="V27" i="1" s="1"/>
  <c r="AB28" i="1" l="1"/>
  <c r="F28" i="1" s="1"/>
  <c r="Z29" i="1"/>
  <c r="Z33" i="1" s="1"/>
  <c r="Q75" i="2"/>
  <c r="F4" i="2" s="1"/>
  <c r="V29" i="1"/>
  <c r="V33" i="1" s="1"/>
  <c r="H75" i="2"/>
  <c r="X29" i="1"/>
  <c r="X33" i="1" s="1"/>
  <c r="X36" i="1" l="1"/>
  <c r="Z36" i="1"/>
  <c r="N37" i="1" s="1"/>
  <c r="AB27" i="1"/>
  <c r="AB29" i="1" s="1"/>
  <c r="AB33" i="1"/>
  <c r="F33" i="1" s="1"/>
  <c r="V36" i="1"/>
  <c r="J37" i="1" s="1"/>
  <c r="Z37" i="1" l="1"/>
  <c r="V37" i="1"/>
  <c r="X35" i="1"/>
  <c r="L37" i="1" s="1"/>
  <c r="F27" i="1"/>
  <c r="AB36" i="1"/>
  <c r="F29" i="1"/>
  <c r="F36" i="1" l="1"/>
  <c r="V38" i="1"/>
  <c r="Z38" i="1"/>
  <c r="X37" i="1"/>
  <c r="C40" i="1"/>
  <c r="AB37" i="1" l="1"/>
  <c r="X38" i="1"/>
  <c r="R36" i="1"/>
  <c r="F37" i="1" l="1"/>
  <c r="Z39" i="1"/>
  <c r="Z40" i="1" s="1"/>
  <c r="V39" i="1"/>
  <c r="X39" i="1"/>
  <c r="X40" i="1" s="1"/>
  <c r="AB38" i="1"/>
  <c r="V40" i="1" l="1"/>
  <c r="B73" i="1" s="1"/>
  <c r="AB39" i="1"/>
  <c r="F39" i="1" s="1"/>
  <c r="F38" i="1"/>
  <c r="AB40" i="1" l="1"/>
  <c r="F40" i="1" s="1"/>
</calcChain>
</file>

<file path=xl/comments1.xml><?xml version="1.0" encoding="utf-8"?>
<comments xmlns="http://schemas.openxmlformats.org/spreadsheetml/2006/main">
  <authors>
    <author>von der Crone Andreas SECO</author>
    <author>Hayoz Erich SECO</author>
  </authors>
  <commentList>
    <comment ref="D5" authorId="0" shapeId="0">
      <text>
        <r>
          <rPr>
            <sz val="9"/>
            <color indexed="81"/>
            <rFont val="Segoe UI"/>
            <family val="2"/>
          </rPr>
          <t xml:space="preserve">Nome della cassa di disoccupazione scelta dall’azienda (figura anche sulla decisione del servizio cantonale).
</t>
        </r>
      </text>
    </comment>
    <comment ref="B9" authorId="0" shapeId="0">
      <text>
        <r>
          <rPr>
            <sz val="9"/>
            <color indexed="81"/>
            <rFont val="Segoe UI"/>
            <family val="2"/>
          </rPr>
          <t xml:space="preserve">Intera azienda o singolo reparto secondo la decisione del servizio cantonale.
</t>
        </r>
      </text>
    </comment>
    <comment ref="B10" authorId="0" shapeId="0">
      <text>
        <r>
          <rPr>
            <sz val="9"/>
            <color indexed="81"/>
            <rFont val="Segoe UI"/>
            <family val="2"/>
          </rPr>
          <t>Vedere decisione del servizio cantonale; num. reparto disponibile solo in caso di reparti aziendali.</t>
        </r>
      </text>
    </comment>
    <comment ref="C16" authorId="1" shapeId="0">
      <text>
        <r>
          <rPr>
            <sz val="9"/>
            <color indexed="81"/>
            <rFont val="Segoe UI"/>
            <family val="2"/>
          </rPr>
          <t>Mese per il quale si richiede l’indennità per lavoro ridotto.</t>
        </r>
      </text>
    </comment>
    <comment ref="A18" authorId="1" shapeId="0">
      <text>
        <r>
          <rPr>
            <sz val="9"/>
            <color indexed="81"/>
            <rFont val="Segoe UI"/>
            <family val="2"/>
          </rPr>
          <t>Se il lavoro ridotto è introdotto o si conclude nel corso del mese occorre inserire le date dell’introduzione o della conclusione del lavoro ridotto.
Cfr. informazioni sul retro.</t>
        </r>
      </text>
    </comment>
    <comment ref="F24" authorId="0" shapeId="0">
      <text>
        <r>
          <rPr>
            <sz val="9"/>
            <color indexed="81"/>
            <rFont val="Segoe UI"/>
            <family val="2"/>
          </rPr>
          <t xml:space="preserve">Tutti i lavoratori dell’azienda che hanno diritto all’indennità.
Hanno diritto all’indennità:
-Lavoratori con salario orario o mensile, a tempo pieno/parziale, con rapporti di lavoro a tempo indeterminato.
- Lavoratori su chiamata con rapporti di lavoro a tempo indeterminato, se il rapporto di lavoro è durato almeno 6 mesi e se il grado di occupazione presenta fluttuazioni basse (max. 20% di fluttuazioni su un arco di 12 mesi, max. 10% di fluttuazioni su un arco di 6 mesi, v. pagina 2).
- I formatori in possesso di un'autorizzazione dell'ufficio cantonale della formazione professionale che impiegano tempo per formare persone. 
Le persone che non hanno diritto all’indennità non devono essere menzionate nel modulo. 
Vedere pagina 2
</t>
        </r>
      </text>
    </comment>
    <comment ref="F25" authorId="0" shapeId="0">
      <text>
        <r>
          <rPr>
            <sz val="9"/>
            <color indexed="81"/>
            <rFont val="Segoe UI"/>
            <family val="2"/>
          </rPr>
          <t xml:space="preserve">Tutti i lavoratori che nel mese citato sopra (nel periodo approvato dal servizio cantonale) sono stati interessati dal lavoro ridotto. 
</t>
        </r>
      </text>
    </comment>
    <comment ref="F27"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1, Festa del lavoro e Ascensione) x orario di lavoro contrattuale di 8 ore/giorno = 168 ore previste 
=&gt; per questo lavoratore devono essere inserite 168 ore previste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F28"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F32" authorId="0" shapeId="0">
      <text>
        <r>
          <rPr>
            <sz val="9"/>
            <color indexed="81"/>
            <rFont val="Segoe UI"/>
            <family val="2"/>
          </rPr>
          <t xml:space="preserve">Il salario mensile possibile soggetto ad AVS ammonta al massimo a Fr. 12’350.-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concordato)
- salario orario inclusa 13a mensilità o gratifica (se concordato), indennità per vacanze e giorni festivi
- indennità soggette ad AVS, come ad esempio indennità per lavoro notturno, a turni e servizi di picchetto ecc., quota privata dell’auto aziendale
</t>
        </r>
        <r>
          <rPr>
            <u/>
            <sz val="9"/>
            <color indexed="81"/>
            <rFont val="Segoe UI"/>
            <family val="2"/>
          </rPr>
          <t>Non si deve considerate quanto segue:</t>
        </r>
        <r>
          <rPr>
            <sz val="9"/>
            <color indexed="81"/>
            <rFont val="Segoe UI"/>
            <family val="2"/>
          </rPr>
          <t xml:space="preserve">
- Indennità per ore di lavoro aggiuntivo
- Indennità per inconvenienti connessi al lavoro, come ad esempio indennità di cantiere e indennità per lavoro sporco 
- Rimborsi spese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questi dati nella documentazione aziendale.</t>
        </r>
      </text>
    </comment>
    <comment ref="A34" authorId="0" shapeId="0">
      <text>
        <r>
          <rPr>
            <sz val="9"/>
            <color indexed="81"/>
            <rFont val="Segoe UI"/>
            <family val="2"/>
          </rPr>
          <t xml:space="preserve">Se appare l’avviso rosso, la massa salariale è superiore all’importo massimo possibile e deve essere modificata (numero di lavoratori aventi diritto x max Fr. 12’350.-).
</t>
        </r>
      </text>
    </comment>
  </commentList>
</comments>
</file>

<file path=xl/comments2.xml><?xml version="1.0" encoding="utf-8"?>
<comments xmlns="http://schemas.openxmlformats.org/spreadsheetml/2006/main">
  <authors>
    <author>Gautschy Dominik SECO</author>
    <author>Bosshart Elisabeth SECO</author>
    <author>Hayoz Erich SECO</author>
  </authors>
  <commentList>
    <comment ref="B7" authorId="0" shapeId="0">
      <text>
        <r>
          <rPr>
            <b/>
            <sz val="9"/>
            <color indexed="81"/>
            <rFont val="Segoe UI"/>
            <family val="2"/>
          </rPr>
          <t xml:space="preserve">
A tempo indeter. 
</t>
        </r>
        <r>
          <rPr>
            <sz val="9"/>
            <color indexed="81"/>
            <rFont val="Segoe UI"/>
            <family val="2"/>
          </rPr>
          <t xml:space="preserve">- Per i lavoratori con salario orario e un orario di lavoro sancito per contratto valgono gli stessi requisiti dei lavoratori con salario mensile. I rapporti di lavoro a tempo determinato con un termine di disdetta sancito per contratto sono considerati a tempo indeterminato.
</t>
        </r>
        <r>
          <rPr>
            <b/>
            <sz val="9"/>
            <color indexed="81"/>
            <rFont val="Segoe UI"/>
            <family val="2"/>
          </rPr>
          <t>RL su chiamata</t>
        </r>
        <r>
          <rPr>
            <sz val="9"/>
            <color indexed="81"/>
            <rFont val="Segoe UI"/>
            <family val="2"/>
          </rPr>
          <t xml:space="preserve">
- Lavoratori su chiamata con rapporti di lavoro a tempo indeterminato, se il rapporto di lavoro è durato almeno 6 mesi e se il grado di occupazione presenta fluttuazioni basse (max. 20% di fluttuazioni su un arco di 12 mesi, max. 10% di fluttuazioni su un arco di 6 mesi, v. pagina 2).
</t>
        </r>
        <r>
          <rPr>
            <b/>
            <sz val="9"/>
            <color indexed="81"/>
            <rFont val="Segoe UI"/>
            <family val="2"/>
          </rPr>
          <t>Formatore</t>
        </r>
        <r>
          <rPr>
            <sz val="9"/>
            <color indexed="81"/>
            <rFont val="Segoe UI"/>
            <family val="2"/>
          </rPr>
          <t xml:space="preserve">
- I formatori in possesso di un'autorizzazione dell'ufficio cantonale della formazione professionale che impiegano tempo per formare persone. 
</t>
        </r>
      </text>
    </comment>
    <comment ref="C7" authorId="1" shapeId="0">
      <text>
        <r>
          <rPr>
            <sz val="9"/>
            <color indexed="81"/>
            <rFont val="Segoe UI"/>
            <family val="2"/>
          </rPr>
          <t xml:space="preserve">Il salario mensile massimo soggetto ad AVS ammonta a 12’350.- fr.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concordate)
- salario orario inclusa 13a mensilità o gratifica (se concordate), indennità per vacanze e giorni festivi
- indennità soggette ad AVS, come ad esempio indennità per lavoro notturno, a turni e servizi di picchetto ecc., quota privata dell’auto aziendale
</t>
        </r>
        <r>
          <rPr>
            <u/>
            <sz val="9"/>
            <color indexed="81"/>
            <rFont val="Segoe UI"/>
            <family val="2"/>
          </rPr>
          <t xml:space="preserve">
Sono esclusi:</t>
        </r>
        <r>
          <rPr>
            <sz val="9"/>
            <color indexed="81"/>
            <rFont val="Segoe UI"/>
            <family val="2"/>
          </rPr>
          <t xml:space="preserve">
- Indennità per ore supplementari
- Indennità per inconvenienti connessi al lavoro (indennità di cantiere o per lavoro sporco, ecc.) 
- Rimborsi spese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questi dati nella documentazione aziendale.</t>
        </r>
      </text>
    </comment>
    <comment ref="D7" authorId="1" shapeId="0">
      <text>
        <r>
          <rPr>
            <sz val="9"/>
            <color indexed="81"/>
            <rFont val="Segoe UI"/>
            <family val="2"/>
          </rPr>
          <t xml:space="preserve">Nel caso di rapporti di lavoro su chiamata, il salario e il grado di occupazione contrattuali vengono calcolati sulla base dei rispettivi valori medi degli ultimi 6 o 12 mesi (ossia degli ultimi 7, 8, 9 ecc. mesi, a seconda della durata dell'occupazione)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grado di occupazione = 22,9 % (40 ore di 174,67 ore.)
</t>
        </r>
      </text>
    </comment>
    <comment ref="E7" authorId="1" shapeId="0">
      <text>
        <r>
          <rPr>
            <sz val="9"/>
            <color indexed="81"/>
            <rFont val="Segoe UI"/>
            <family val="2"/>
          </rPr>
          <t xml:space="preserve">Tutti i lavoratori dell’azienda che hanno diritto all’indennità.
Hanno diritto all’indennità:
-Lavoratori con salario orario o mensile, a tempo pieno/parziale, con rapporti di lavoro a tempo indeterminato.
- Lavoratori su chiamata con rapporti di lavoro a tempo indeterminato, se il rapporto di lavoro è durato almeno 6 mesi e se il grado di occupazione presenta fluttuazioni basse (max. 20% di fluttuazioni su un arco di 12 mesi, max. 10% di fluttuazioni su un arco di 6 mesi, v. pagina 2).
- I formatori in possesso di un'autorizzazione dell'ufficio cantonale della formazione professionale che impiegano tempo per formare persone. 
Le persone che non hanno diritto all’indennità non devono essere menzionate nel modulo. 
Vedere pagina 2
</t>
        </r>
      </text>
    </comment>
    <comment ref="F7" authorId="1" shapeId="0">
      <text>
        <r>
          <rPr>
            <sz val="9"/>
            <color indexed="81"/>
            <rFont val="Segoe UI"/>
            <family val="2"/>
          </rPr>
          <t xml:space="preserve">Tutti i lavoratori che nel mese citato sopra (nel periodo approvato dal servizio cantonale) sono stati interessati dal lavoro ridotto. 
</t>
        </r>
      </text>
    </comment>
    <comment ref="G7" authorId="2" shapeId="0">
      <text>
        <r>
          <rPr>
            <sz val="9"/>
            <color indexed="81"/>
            <rFont val="Segoe UI"/>
            <family val="2"/>
          </rPr>
          <t xml:space="preserve">Per le aziende che non lavorano 5 giorni a settimana, come in particolare quelle del settore della ristorazione, il numero di ore da effettuare deve essere ripartito su 5 giorni per garantire la correttezza di calcolo. 
Per esempio, se in un mese con 23 giorni lavorativi (lunedì – venerdì) concretamente vanno effettuate 186 ore mensili (lunedì – domenica), occorre calcolare come segue: 186 ore mensili / 23 x 5 = 40,43 ore/settimana. 
Le 40,43 ore/settimana vanno riportate, per questo esempio, nel campo «Durata del lavoro settim. in caso di occupazione al 100%».
</t>
        </r>
      </text>
    </comment>
    <comment ref="H7" authorId="1"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Festa del lavoro e Ascensione) x orario di lavoro contrattuale di 8 ore/giorno = 168 ore previste 
=&gt; per questo lavoratore devono essere inserite 168 ore previste 
</t>
        </r>
        <r>
          <rPr>
            <u/>
            <sz val="9"/>
            <color indexed="81"/>
            <rFont val="Segoe UI"/>
            <family val="2"/>
          </rPr>
          <t>Esempio</t>
        </r>
        <r>
          <rPr>
            <sz val="9"/>
            <color indexed="81"/>
            <rFont val="Segoe UI"/>
            <family val="2"/>
          </rPr>
          <t xml:space="preserve"> per il periodo pro rata:
Ore previste per l'intero mese per 10 dipendenti: 1840 ore
Giorni lavorativi per tutto il mese: 23 giorni
Periodo LR: 11 giorni
Ore previste per 11 giorni: 1840 ore / 23 giorni x 11 giorni = 880 ore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I7" authorId="1"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C8" authorId="2" shapeId="0">
      <text>
        <r>
          <rPr>
            <sz val="9"/>
            <color indexed="81"/>
            <rFont val="Segoe UI"/>
            <family val="2"/>
          </rPr>
          <t>Somma salariale di tutti i lavoratori di questa categoria</t>
        </r>
      </text>
    </comment>
  </commentList>
</comments>
</file>

<file path=xl/comments3.xml><?xml version="1.0" encoding="utf-8"?>
<comments xmlns="http://schemas.openxmlformats.org/spreadsheetml/2006/main">
  <authors>
    <author>Bosshart Elisabeth SECO</author>
    <author>Hayoz Erich SECO</author>
  </authors>
  <commentList>
    <comment ref="B7" authorId="0" shapeId="0">
      <text>
        <r>
          <rPr>
            <sz val="9"/>
            <color indexed="81"/>
            <rFont val="Segoe UI"/>
            <family val="2"/>
          </rPr>
          <t xml:space="preserve">Il salario mensile massimo soggetto ad AVS ammonta a 12’350.- fr.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concordate)
- salario orario inclusa 13a mensilità o gratifica (se concordate), indennità per vacanze e giorni festivi
- indennità soggette ad AVS, come ad esempio indennità per lavoro notturno, a turni e servizi di picchetto ecc., quota privata dell’auto aziendale
</t>
        </r>
        <r>
          <rPr>
            <u/>
            <sz val="9"/>
            <color indexed="81"/>
            <rFont val="Segoe UI"/>
            <family val="2"/>
          </rPr>
          <t xml:space="preserve">
Sono esclusi:</t>
        </r>
        <r>
          <rPr>
            <sz val="9"/>
            <color indexed="81"/>
            <rFont val="Segoe UI"/>
            <family val="2"/>
          </rPr>
          <t xml:space="preserve">
- Indennità per ore supplementari
- Indennità per inconvenienti connessi al lavoro (indennità di cantiere o per lavoro sporco, ecc.) 
- Rimborsi spese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questi dati nella documentazione aziendale.</t>
        </r>
      </text>
    </comment>
    <comment ref="C7" authorId="0" shapeId="0">
      <text>
        <r>
          <rPr>
            <sz val="9"/>
            <color indexed="81"/>
            <rFont val="Segoe UI"/>
            <family val="2"/>
          </rPr>
          <t xml:space="preserve">Nel caso di rapporti di lavoro su chiamata, il salario e il grado di occupazione contrattuali vengono calcolati sulla base dei rispettivi valori medi degli ultimi 6 o 12 mesi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grado di occupazione = 22,9 % (40 ore di 174,67 ore.)
</t>
        </r>
      </text>
    </comment>
    <comment ref="D7" authorId="0" shapeId="0">
      <text>
        <r>
          <rPr>
            <sz val="9"/>
            <color indexed="81"/>
            <rFont val="Segoe UI"/>
            <family val="2"/>
          </rPr>
          <t xml:space="preserve">Tutti i lavoratori dell’azienda che hanno diritto all’indennità.
Hanno diritto all’indennità:
- i lavoratori con un rapporto di lavoro di durata indeterminata (a tempo pieno o parziale, con salario mensile oppure orario);
- i lavoratori su chiamata il cui rapporto di lavoro è durato almeno 6 mesi;
Dal periodo di conteggio gennaio 2021 hanno altresì diritto:
- i lavoratori con un rapporto di lavoro di durata determinata;
- gli apprendisti, a determinate condizioni (v. pag. 2) e indipendentemente dal fatto che il salario dell’apprendista sia già assoggettato all’AVS.
Le persone che non hanno diritto all’indennità non devono essere menzionate nel modulo. 
Vedere pagina 2
</t>
        </r>
      </text>
    </comment>
    <comment ref="E7" authorId="0" shapeId="0">
      <text>
        <r>
          <rPr>
            <sz val="9"/>
            <color indexed="81"/>
            <rFont val="Segoe UI"/>
            <family val="2"/>
          </rPr>
          <t xml:space="preserve">Tutti i lavoratori che nel mese citato sopra (nel periodo approvato dal servizio cantonale) sono stati interessati dal lavoro ridotto. 
</t>
        </r>
      </text>
    </comment>
    <comment ref="F7" authorId="1" shapeId="0">
      <text>
        <r>
          <rPr>
            <sz val="9"/>
            <color indexed="81"/>
            <rFont val="Segoe UI"/>
            <family val="2"/>
          </rPr>
          <t xml:space="preserve">Per le aziende che non lavorano 5 giorni a settimana, come in particolare quelle del settore della ristorazione, il numero di ore da effettuare deve essere ripartito su 5 giorni per garantire la correttezza di calcolo. 
Per esempio, se in un mese con 23 giorni lavorativi (lunedì – venerdì) concretamente vanno effettuate 186 ore mensili (lunedì – domenica), occorre calcolare come segue: 186 ore mensili / 23 x 5 = 40,43 ore/settimana. 
Le 40,43 ore/settimana vanno riportate, per questo esempio, nel campo «Durata del lavoro settim. in caso di occupazione al 100%».
</t>
        </r>
      </text>
    </comment>
    <comment ref="G7"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Festa del lavoro e Ascensione) x orario di lavoro contrattuale di 8 ore/giorno = 168 ore previste 
=&gt; per questo lavoratore devono essere inserite 168 ore previste 
</t>
        </r>
        <r>
          <rPr>
            <u/>
            <sz val="9"/>
            <color indexed="81"/>
            <rFont val="Segoe UI"/>
            <family val="2"/>
          </rPr>
          <t>Esempio</t>
        </r>
        <r>
          <rPr>
            <sz val="9"/>
            <color indexed="81"/>
            <rFont val="Segoe UI"/>
            <family val="2"/>
          </rPr>
          <t xml:space="preserve"> per il periodo pro rata:
Ore previste per l'intero mese per 10 dipendenti: 1840 ore
Giorni lavorativi per tutto il mese: 23 giorni
Periodo LR: 11 giorni
Ore previste per 11 giorni: 1840 ore / 23 giorni x 11 giorni = 880 ore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H7"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B8" authorId="1" shapeId="0">
      <text>
        <r>
          <rPr>
            <sz val="9"/>
            <color indexed="81"/>
            <rFont val="Segoe UI"/>
            <family val="2"/>
          </rPr>
          <t>Somma salariale di tutti i lavoratori di questa categoria</t>
        </r>
      </text>
    </comment>
  </commentList>
</comments>
</file>

<file path=xl/sharedStrings.xml><?xml version="1.0" encoding="utf-8"?>
<sst xmlns="http://schemas.openxmlformats.org/spreadsheetml/2006/main" count="186" uniqueCount="139">
  <si>
    <t>Fr.</t>
  </si>
  <si>
    <t xml:space="preserve">                                                    
</t>
  </si>
  <si>
    <t>Email</t>
  </si>
  <si>
    <t>Fehlermeldungen (werden ausgeblendet)</t>
  </si>
  <si>
    <t>Zulässige Monate</t>
  </si>
  <si>
    <t>---</t>
  </si>
  <si>
    <t>a) 
&lt;= 3'470</t>
  </si>
  <si>
    <t>c) 
&gt;= 4'340</t>
  </si>
  <si>
    <t>AG-Beiträge</t>
  </si>
  <si>
    <t>Domanda e conteggio di indennità per lavoro ridotto</t>
  </si>
  <si>
    <r>
      <t>Per leggere le informazioni sui campi posizionare il cursore sull’angolino rosso.</t>
    </r>
    <r>
      <rPr>
        <sz val="11"/>
        <color theme="0"/>
        <rFont val="Arial"/>
        <family val="2"/>
      </rPr>
      <t xml:space="preserve"> xxxxxxx     </t>
    </r>
    <r>
      <rPr>
        <sz val="11"/>
        <color rgb="FFFF0000"/>
        <rFont val="Arial"/>
        <family val="2"/>
      </rPr>
      <t xml:space="preserve">  </t>
    </r>
  </si>
  <si>
    <t xml:space="preserve">Ditta </t>
  </si>
  <si>
    <t>Cassa di disoccupazione</t>
  </si>
  <si>
    <t>Settore d'esercizio</t>
  </si>
  <si>
    <t>No RIS + SE</t>
  </si>
  <si>
    <t>Persona responsabile</t>
  </si>
  <si>
    <t>Telefono</t>
  </si>
  <si>
    <t>Coordinate di pagamento (numero IBAN)</t>
  </si>
  <si>
    <t>Periodo di conteggio (mese)</t>
  </si>
  <si>
    <t>In via di principio il periodo di conteggio corrisponde sempre all'intero mese civile.</t>
  </si>
  <si>
    <t>Introduzione del lavoro ridotto</t>
  </si>
  <si>
    <t>Fine del lavoro ridotto</t>
  </si>
  <si>
    <t>Errore: non lo stesso mese</t>
  </si>
  <si>
    <t>Errore Data: il calcolo pro rata è ammissibile solo per lo stesso mese.</t>
  </si>
  <si>
    <t>Perdita di lavoro per ragioni economiche</t>
  </si>
  <si>
    <t>Numero di lavoratori aventi diritto</t>
  </si>
  <si>
    <t>Numero di lavoratori colpiti dal lavoro ridotto (LR)</t>
  </si>
  <si>
    <t>Errore Numero</t>
  </si>
  <si>
    <r>
      <rPr>
        <sz val="11"/>
        <color theme="1"/>
        <rFont val="Arial"/>
        <family val="2"/>
      </rPr>
      <t xml:space="preserve">Somma totale delle ore di lavoro previste di </t>
    </r>
    <r>
      <rPr>
        <u/>
        <sz val="11"/>
        <color theme="1"/>
        <rFont val="Arial"/>
        <family val="2"/>
      </rPr>
      <t>tutti i lavoratori aventi diritto</t>
    </r>
  </si>
  <si>
    <t>Ore</t>
  </si>
  <si>
    <r>
      <rPr>
        <sz val="11"/>
        <color theme="1"/>
        <rFont val="Arial"/>
        <family val="2"/>
      </rPr>
      <t xml:space="preserve">Somma totale delle ore perse per ragioni economiche </t>
    </r>
    <r>
      <rPr>
        <u/>
        <sz val="11"/>
        <color theme="1"/>
        <rFont val="Arial"/>
        <family val="2"/>
      </rPr>
      <t>di tutti i lavoratori colpiti dal LR</t>
    </r>
  </si>
  <si>
    <t>Perdita di lavoro per ragioni economiche in percentuale</t>
  </si>
  <si>
    <t>Errore Ore</t>
  </si>
  <si>
    <t>Il diritto non sussiste in caso di perdita inferiore al 10%</t>
  </si>
  <si>
    <t>Perdita di guadagno</t>
  </si>
  <si>
    <t>La massa salariale soggetta all'obbligo di contribuzione AVS supera l'importo massimo  'numero lavoratori x max. 12'350 franchi'</t>
  </si>
  <si>
    <t>Calcolo dell’indennità</t>
  </si>
  <si>
    <t>Indennità della massa salariale per le ore perse</t>
  </si>
  <si>
    <t>L'importo per il giorno di attesa è maggiore o uguale alla perdita di lavoro.</t>
  </si>
  <si>
    <t>Perdita di lavoro minima non raggiunta</t>
  </si>
  <si>
    <t>Indennità per lavoro ridotto</t>
  </si>
  <si>
    <t>Persone non aventi diritto</t>
  </si>
  <si>
    <t>Calcolo pro rata</t>
  </si>
  <si>
    <t xml:space="preserve">Se la perdita di lavoro minima del 10 per cento non viene raggiunta nel mese d’introduzione o cessazione di lavoro ridotto perché è stata calcolata per l’intero mese civile, è necessario riesaminare se questa percentuale è raggiunta durante la parte del periodo di conteggio per la quale l’indennità per lavoro ridotto è stata richiesta (ad esempio dal 1° al 10 o dal 14 al 30). E necessario un calcolo pro rata della somma delle ore di lavoro previste e della massa salariale soggetta all’obbligo di contribuzione AVS. Quest’ultime dovranno essere inserite nei campi corrispondenti. </t>
  </si>
  <si>
    <r>
      <rPr>
        <u/>
        <sz val="10"/>
        <rFont val="Arial"/>
        <family val="2"/>
      </rPr>
      <t>Esempio per il mese di settembre 2020 (22 giorni civili)</t>
    </r>
    <r>
      <rPr>
        <sz val="10"/>
        <rFont val="Arial"/>
        <family val="2"/>
      </rPr>
      <t>:</t>
    </r>
    <r>
      <rPr>
        <u/>
        <sz val="10"/>
        <rFont val="Arial"/>
        <family val="2"/>
      </rPr>
      <t xml:space="preserve">
</t>
    </r>
    <r>
      <rPr>
        <sz val="10"/>
        <rFont val="Arial"/>
        <family val="2"/>
      </rPr>
      <t>Introduzione del lavoro ridotto 14.9.2020, ore di lavoro intero mese = 1'760, massa salariale soggetta all’obbligo di contribuzione AVS per l’intero mese = 80'000 franchi,
calcolo pro rata dal 14.9.20 al 30.9.20 (13 giorni):
ore di lavoro da prestare = 1'040 (1'760 / 22 x 13), massa salariale soggetta ad AVS = 47'272,70 franchi (80'000 / 22 x 13).</t>
    </r>
  </si>
  <si>
    <t>Massa salariale soggetta all’obbligo di contribuzione AVS</t>
  </si>
  <si>
    <t>Informazioni che l'impresa deve comprovare</t>
  </si>
  <si>
    <t>I dati sulle ore di lavoro previste, sulle ore perse per ragioni economiche e sulla massa salariale devono essere comprovati tramite debita documentazione aziendale, come ad esempio gli elenchi delle ore e i libri paga.</t>
  </si>
  <si>
    <r>
      <rPr>
        <sz val="10"/>
        <color theme="1"/>
        <rFont val="Arial"/>
        <family val="2"/>
      </rPr>
      <t xml:space="preserve">Per un trattamento efficiente del conteggio e un versamento celere dell’indennità per lavoro ridotto invitiamo l’impresa a evidenziare nella documentazione aziendale </t>
    </r>
    <r>
      <rPr>
        <u/>
        <sz val="10"/>
        <color theme="1"/>
        <rFont val="Arial"/>
        <family val="2"/>
      </rPr>
      <t>il totale delle ore di lavoro previste e il totale della massa salariale soggetta all’obbligo di contribuzione AVS</t>
    </r>
    <r>
      <rPr>
        <sz val="10"/>
        <color theme="1"/>
        <rFont val="Arial"/>
        <family val="2"/>
      </rPr>
      <t>.</t>
    </r>
  </si>
  <si>
    <t>Termine d'inoltro</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</si>
  <si>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</si>
  <si>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 xml:space="preserve">Luogo e data  </t>
  </si>
  <si>
    <t>Allegati:</t>
  </si>
  <si>
    <t>Categorie salariali:
CHF / mese con occupazione a tempo pieno</t>
  </si>
  <si>
    <t>Somma</t>
  </si>
  <si>
    <t>Durata del lavoro settimanale, in media, per la categoria b)</t>
  </si>
  <si>
    <t>Tasso d'indennità</t>
  </si>
  <si>
    <t>Mese</t>
  </si>
  <si>
    <t>Periodo pro rata</t>
  </si>
  <si>
    <t>intero mese</t>
  </si>
  <si>
    <t>giorni lav.</t>
  </si>
  <si>
    <t>Tasso occupaz</t>
  </si>
  <si>
    <t>Num. lavoratori aventi diritto</t>
  </si>
  <si>
    <t>Num. lavoratori in lavoro ridotto</t>
  </si>
  <si>
    <t>Durata del lavoro settim. in caso di occupazione al 100%</t>
  </si>
  <si>
    <t>Somma ore perse per motivi economici</t>
  </si>
  <si>
    <t>Somma salariale con occupazione al 100%</t>
  </si>
  <si>
    <t>Somma durata del lavoro settimanale</t>
  </si>
  <si>
    <t>Somma salariale</t>
  </si>
  <si>
    <t>Categoria salariale</t>
  </si>
  <si>
    <t>Salario  
troppo elevato</t>
  </si>
  <si>
    <t>Lavorat colpiti
&gt;aventi diritto</t>
  </si>
  <si>
    <t>Manca la durata
lav. settimanale</t>
  </si>
  <si>
    <t>Registra singolarmente!</t>
  </si>
  <si>
    <t>Periodo pro-rata</t>
  </si>
  <si>
    <t>Amministrazione</t>
  </si>
  <si>
    <t>Reception</t>
  </si>
  <si>
    <t>Piano 1</t>
  </si>
  <si>
    <t>Piano 2</t>
  </si>
  <si>
    <t>Servizio</t>
  </si>
  <si>
    <t>Cucina</t>
  </si>
  <si>
    <t>nel periodo citato</t>
  </si>
  <si>
    <t xml:space="preserve">intero </t>
  </si>
  <si>
    <t>Timbro aziendale e firma legalmente valida</t>
  </si>
  <si>
    <t>Lavoratori
aventi diritto</t>
  </si>
  <si>
    <t>Num lavoratori
in lavoro ridotto</t>
  </si>
  <si>
    <t>Lavoratori
in lavoro ridotto</t>
  </si>
  <si>
    <t>Durata media del
lavoro settimanale</t>
  </si>
  <si>
    <t>Somma
ore perse</t>
  </si>
  <si>
    <t>Num. lavoratori
aventi diritto</t>
  </si>
  <si>
    <t>Durata media
lavoro settimanale</t>
  </si>
  <si>
    <t>Giorni lavor.</t>
  </si>
  <si>
    <t>Chiunque compila il presente modulo con indicazioni inveritiere o incomplete si espone a conseguenze di diritto penale (art. 105 segg. LADI).</t>
  </si>
  <si>
    <t>Con la sua firma il datore di lavoro conferma la veridicità di tutti i dati forniti. Conferma inoltre di aver versato ai lavoratori l’indennità per lavoro ridotto il giorno usuale di paga.</t>
  </si>
  <si>
    <r>
      <t xml:space="preserve">Massa salariale soggetta all’obbligo di contribuzione AVS di </t>
    </r>
    <r>
      <rPr>
        <u/>
        <sz val="11"/>
        <rFont val="Arial"/>
        <family val="2"/>
      </rPr>
      <t>tutti i lavoratori aventi diritto</t>
    </r>
    <r>
      <rPr>
        <sz val="11"/>
        <rFont val="Arial"/>
        <family val="2"/>
      </rPr>
      <t xml:space="preserve">
(max. 12'350 fr. a persona)</t>
    </r>
  </si>
  <si>
    <t>Massa salariale per le ore perse (% di perdita di lavoro per motivi economici)</t>
  </si>
  <si>
    <r>
      <t xml:space="preserve">Incluse le indennità soggette all’obbligo di contribuzione AVS, nonché la percentuale dovuta sulla 13a mensilità o gratifica, indennità ferie e giorni festivi per i lavoratori in regime di salario orario, tuttavia per un totale di </t>
    </r>
    <r>
      <rPr>
        <u/>
        <sz val="10"/>
        <rFont val="Arial"/>
        <family val="2"/>
      </rPr>
      <t>max. 12'350 fr. a persona</t>
    </r>
    <r>
      <rPr>
        <sz val="10"/>
        <rFont val="Arial"/>
        <family val="2"/>
      </rPr>
      <t>.
Sono esclusi i risarcimenti per ore supplementari, indennità per inconvenienti connessi al lavoro, quali indennità per il lavoro nei cantieri o i lavori sporchi, e rimborsi spese.</t>
    </r>
  </si>
  <si>
    <r>
      <t xml:space="preserve">Sintesi della ripartizione delle categorie salariali in base al modulo aggiuntivo "Classificazione delle categorie salariali"
</t>
    </r>
    <r>
      <rPr>
        <sz val="11"/>
        <rFont val="Arial"/>
        <family val="2"/>
      </rPr>
      <t>(I dati vengono ripresi automaticamente dal modulo aggiuntivo "Classificazione delle categorie salariali")</t>
    </r>
  </si>
  <si>
    <t>b) &gt; 3'470 e &lt; 4'340</t>
  </si>
  <si>
    <t>Somma ore previste per il periodo di LR</t>
  </si>
  <si>
    <t>Ore perse
&gt;ore previste</t>
  </si>
  <si>
    <t>Somma
ore previste</t>
  </si>
  <si>
    <r>
      <rPr>
        <b/>
        <sz val="11"/>
        <rFont val="Arial"/>
        <family val="2"/>
      </rPr>
      <t>Vi invitiamo a compilare il modulo aggiuntivo «Classificazione delle categorie salariali».</t>
    </r>
    <r>
      <rPr>
        <sz val="11"/>
        <rFont val="Arial"/>
        <family val="2"/>
      </rPr>
      <t xml:space="preserve">
I dati di questo modulo vengono riportati automaticamente nei campi seguenti.</t>
    </r>
  </si>
  <si>
    <r>
      <rPr>
        <b/>
        <sz val="11"/>
        <color theme="1"/>
        <rFont val="Arial"/>
        <family val="2"/>
      </rPr>
      <t>Esempio:
Modulo aggiuntivo per la classificazione delle categorie salariali</t>
    </r>
    <r>
      <rPr>
        <sz val="11"/>
        <color theme="1"/>
        <rFont val="Arial"/>
        <family val="2"/>
      </rPr>
      <t xml:space="preserve"> per la domanda/conteggio dell'ILR se in azienda vi sono persone a basso reddito (meno di 4'340 fr. al mese) in lavoro ridotto. (In caso di impiego a tempo parziale si calcola in proporzione quanto guadagnerebbero al 100%).</t>
    </r>
  </si>
  <si>
    <r>
      <t>Modulo aggiuntivo per la classificazione delle categorie salariali</t>
    </r>
    <r>
      <rPr>
        <sz val="11"/>
        <color theme="1"/>
        <rFont val="Arial"/>
        <family val="2"/>
      </rPr>
      <t xml:space="preserve"> per la domanda/conteggio dell'ILR se in azienda vi sono persone a basso reddito (meno di</t>
    </r>
    <r>
      <rPr>
        <b/>
        <sz val="11"/>
        <color theme="1"/>
        <rFont val="Arial"/>
        <family val="2"/>
      </rPr>
      <t xml:space="preserve"> </t>
    </r>
    <r>
      <rPr>
        <sz val="11"/>
        <color theme="1"/>
        <rFont val="Arial"/>
        <family val="2"/>
      </rPr>
      <t>4'340 CHF al mese) in lavoro ridotto. (In caso di impiego a tempo parziale si calcola in proporzione quanto guadagnerebbero al 100%).</t>
    </r>
  </si>
  <si>
    <t>Diese Spalten werden ausgeblendet</t>
  </si>
  <si>
    <t>Della categoria di lavoratori o nome della persona</t>
  </si>
  <si>
    <t>In caso di salari fino a 3'470 franchi con un’occupazione a tempo pieno l’ILR ammonta al 100%, mentre per i salari compresi tra 3'470 e 4'340 franchi l’ILR ammonta almeno a 3'470 franchi in caso di perdita di guadagno totale. Le perdite di guadagno parziali vengono indennizzate proporzionalmente. Per gli impieghi a tempo parziale il reddito e l’importo minimo dell’ILR vengono calcolati in proporzione al tasso di occupazione.</t>
  </si>
  <si>
    <t>Somma salariale soggetta all'AVS per categoria/persona al mese</t>
  </si>
  <si>
    <t>Ausfallstunden
bei 0 betr.MA</t>
  </si>
  <si>
    <t>AV nicht
definiert</t>
  </si>
  <si>
    <t>Persone vincolate da un rapporto di tirocinio (diritto a partire dal periodo di conteggio gennaio 2021)</t>
  </si>
  <si>
    <t>Gli apprendisti hanno diritto all’indennità per lavoro ridotto (ILR) a condizione che la formazione continui a essere garantita, che l’azienda sia stata chiusa per disposizione delle autorità e che non riceva alcun altro sostegno finanziario per i salari degli apprendisti. L’autorizzazione di lavoro ridotto del servizio cantonale deve contenere un consenso esplicito per gli apprendisti (per maggiori informazioni si rimanda alle FAQ sull’ILR su www.lavoro.swiss).</t>
  </si>
  <si>
    <r>
      <t xml:space="preserve">Questo campo è da compilare solo in casi eccezionali </t>
    </r>
    <r>
      <rPr>
        <sz val="11"/>
        <rFont val="Arial"/>
        <family val="2"/>
      </rPr>
      <t xml:space="preserve">(v. spiegazione sul retro per il calcolo pro rata) </t>
    </r>
  </si>
  <si>
    <t>A cosa bisogna prestare attenzione se in un’azienda ci sono dipendenti con un reddito inferiore a 4’340 franchi al mese (se impiegati a tempo pieno) colpiti dal lavoro ridotto?</t>
  </si>
  <si>
    <t>Per i salari inferiori a 3’470 franchi (in caso di occupazione a tempo pieno), l’ILR è del 100 per cento e per i salari tra 3’470 e 4’340 franchi è di 3’470 franchi se la perdita di guadagno è totale. Le perdite di guadagno parziali vengono indennizzate proporzionalmente. Per gli impieghi a tempo parziale, il reddito e l’importo minimo per l’ILR vengono calcolati in proporzione al tasso di occupazione.
Le ore perse dei lavoratori che rientrano nella categoria salariale b (tra 3’470 e 4’340 franchi) vengono indennizzate con un’aliquota oraria che si ottiene dividendo 3’470 franchi per la durata normale del lavoro (in caso di occupazione al 100 %).
Esempio:
Nel mese di dicembre la durata normale del lavoro in caso di impiego a tempo pieno è di 23 giorni lavorativi. Considerando 40 ore di lavoro settimanali, si ottengono 184 ore (40 : 5 x 23). 3’470 franchi : 184 ore = 18,86 franchi (importo per ogni ora persa).</t>
  </si>
  <si>
    <t>Tipo di rapporto di lavoro (RL)</t>
  </si>
  <si>
    <r>
      <t xml:space="preserve">Con la nuova variante del modulo, le aziende devono compilare un </t>
    </r>
    <r>
      <rPr>
        <u/>
        <sz val="11"/>
        <color theme="1"/>
        <rFont val="Arial"/>
        <family val="2"/>
      </rPr>
      <t>modulo aggiuntivo per l’assegnazione dei dipendenti a una categoria salariale.</t>
    </r>
    <r>
      <rPr>
        <sz val="11"/>
        <color theme="1"/>
        <rFont val="Arial"/>
        <family val="2"/>
      </rPr>
      <t xml:space="preserve"> Se il modulo è compilato correttamente, tutti i dati vengono riportati in automatico nel modulo principale. Il modulo aggiuntivo (foglio «Classificazione categorie salariali») deve essere obbligatoriamente firmato e inoltrato con il modulo principale firmato.</t>
    </r>
  </si>
  <si>
    <r>
      <t xml:space="preserve">Oltre al modulo per le aziende con dipendenti colpiti da lavoro ridotto con un reddito inferiore a 4’340 franchi al mese (se occupati a tempo pieno o calcolando un grado di occupazione del 100 %) </t>
    </r>
    <r>
      <rPr>
        <u/>
        <sz val="11"/>
        <color theme="1"/>
        <rFont val="Arial"/>
        <family val="2"/>
      </rPr>
      <t>rimane a disposizione il modulo utilizzato finora per le aziende senza dipendenti a basso reddito.</t>
    </r>
  </si>
  <si>
    <r>
      <t xml:space="preserve">Per </t>
    </r>
    <r>
      <rPr>
        <u/>
        <sz val="11"/>
        <color theme="1"/>
        <rFont val="Arial"/>
        <family val="2"/>
      </rPr>
      <t>stabilire i limiti di reddito</t>
    </r>
    <r>
      <rPr>
        <sz val="11"/>
        <color theme="1"/>
        <rFont val="Arial"/>
        <family val="2"/>
      </rPr>
      <t xml:space="preserve"> secondo l’articolo 17a della legge COVID-19 si procede secondo le medesime regole applicate per definire il guadagno determinante per il calcolo dell’ILR: è determinante il salario soggetto all’obbligo di contribuzione AVS, compresi gli assegni soggetti a tale obbligo, la quota della 13a mensilità o le gratificazioni. Nel caso dei lavoratori con uno stipendio orario occorre tener conto anche delle indennità di vacanze e di quelle per i giorni festivi. Non vengono invece prese in considerazione le indennità per le ore che superano il tempo di lavoro normale convenuto contrattualmente, le indennità per inconvenienti connessi al lavoro (come le indennità di cantiere o le indennità per lavori sporchevoli) e i rimborsi spese.</t>
    </r>
  </si>
  <si>
    <r>
      <t xml:space="preserve">Nel modulo aggiuntivo per l’assegnazione dei dipendenti a una categoria salariale, per le </t>
    </r>
    <r>
      <rPr>
        <u/>
        <sz val="11"/>
        <color theme="1"/>
        <rFont val="Arial"/>
        <family val="2"/>
      </rPr>
      <t>aziende che non lavorano 5 giorni alla settimana – come ad esempio quelle del settore della ristorazione</t>
    </r>
    <r>
      <rPr>
        <sz val="11"/>
        <color theme="1"/>
        <rFont val="Arial"/>
        <family val="2"/>
      </rPr>
      <t xml:space="preserve"> – le ore teoriche vanno ricalcolate per una settimana di cinque giorni lavorativi. 
Esempio di calcolo:
Se in un mese con 23 giorni lavorativi (lunedì–venerdì) le ore effettive mensili da prestare sono complessivamente 186 (lunedì–domenica), si procede nel modo seguente: 186 ore mensili : 23 x 5 = 40,43 ore/settimana. Questo dato (40,43 ore/settimana) va inserito nel campo «Durata del lavoro settimanale in caso di occupazione al 100 %».</t>
    </r>
  </si>
  <si>
    <r>
      <t xml:space="preserve">Nel caso di </t>
    </r>
    <r>
      <rPr>
        <u/>
        <sz val="11"/>
        <color theme="1"/>
        <rFont val="Arial"/>
        <family val="2"/>
      </rPr>
      <t>collaboratori che arrivano in azienda o la lasciano nel corso del mese</t>
    </r>
    <r>
      <rPr>
        <sz val="11"/>
        <color theme="1"/>
        <rFont val="Arial"/>
        <family val="2"/>
      </rPr>
      <t xml:space="preserve">, nel campo «Somma salariale soggetta all’AVS per categoria/persona al mese» occorre indicare il salario che percepirebbero per tutto il mese. </t>
    </r>
  </si>
  <si>
    <r>
      <t xml:space="preserve">Nel caso dei </t>
    </r>
    <r>
      <rPr>
        <u/>
        <sz val="11"/>
        <color theme="1"/>
        <rFont val="Arial"/>
        <family val="2"/>
      </rPr>
      <t>collaboratori con uno stipendio orario</t>
    </r>
    <r>
      <rPr>
        <sz val="11"/>
        <color theme="1"/>
        <rFont val="Arial"/>
        <family val="2"/>
      </rPr>
      <t xml:space="preserve"> il salario percepito varia con i giorni di lavoro mensili: perciò a seconda del mese questi collaboratori possono rientrare in diverse categorie di indennità.</t>
    </r>
  </si>
  <si>
    <t>Tutti con salari &gt;=4'340</t>
  </si>
  <si>
    <t>Tutti i salari &gt;=4'340</t>
  </si>
  <si>
    <t xml:space="preserve">Le categorie di dipendenti con lo stesso salario e lo stesso tasso di occupazione possono essere raggruppate in un'unica riga. 
Nel caso di rapporti di lavoro su chiamata, il salario contrattuale e il tasso di occupazione contrattuale vengono calcolati sulla base dei rispettivi valori medi degli ultimi 6 o 12 mesi prima dell’introduzione del lavoro ridotto per la persona interessata. È determinante il risultato più vantaggioso. Le persone con un salario pari o superiore a 4340 franchi (se lavorano a tempo parziale si calcola in proporzione a quanto guadagnerebbero al 100%) possono essere inserite insieme alla riga 8 (campi celeste in corsivo). </t>
  </si>
  <si>
    <t>Le persone con un salario pari o superiore a 4340 franchi (se lavorano a tempo parziale si calcola in proporzione a quanto guadagnerebbero al 100%) possono essere inserite insieme raggruppate su un’unica riga. Lo stesso vale per le categorie di dipendenti con lo stesso salario e lo stesso tasso di occupazione.</t>
  </si>
  <si>
    <t>Beschäftigungsgrad &gt;100%</t>
  </si>
  <si>
    <t>Risultato intermedio</t>
  </si>
  <si>
    <t>Deduzione periodo d'attesa per i dipendenti colpiti dalla LA</t>
  </si>
  <si>
    <t>Karenztag grösser/gleich Ausfall in a), b) oder c)</t>
  </si>
  <si>
    <t>- modulo "Rapporto sulle ore perse per motivi economici"</t>
  </si>
  <si>
    <t>A tempo indeter.*</t>
  </si>
  <si>
    <t>RL su chiamata*</t>
  </si>
  <si>
    <r>
      <t>Lavoratori la cui perdita di lavoro non è determinabile (ad esempio rapporti di lavoro su chiamata che sono durati meno di 6 mesi) o il cui tempo di lavoro non è sufficientemente controllabile;
Lavoratori in periodo di disdetta del rapporto di lavoro;
Lavoratori con un rapporto di lavoro di durata determinata o con un rapporto di tirocinio</t>
    </r>
    <r>
      <rPr>
        <sz val="10"/>
        <color theme="9"/>
        <rFont val="Arial"/>
        <family val="2"/>
      </rPr>
      <t xml:space="preserve"> </t>
    </r>
    <r>
      <rPr>
        <sz val="10"/>
        <rFont val="Arial"/>
        <family val="2"/>
      </rPr>
      <t xml:space="preserve">
Lavoratori al servizio di un’organizzazione per lavoro temporaneo; 
Persone che, in qualità di soci, di membri di un organo dirigente dell’azienda o finanziariamente partecipi della società, prendono parte alle decisioni del datore di lavoro o possono esercitarvi un influsso considerevole, nonché i loro coniugi o partner registrati che lavorano nell’azienda;
lavoratori che non accettano di essere posti in lavoro ridotto;
lavoratori che hanno raggiunto l’età di pensionamento AVS.
=&gt; Queste persone non vanno riportate nel conteggio.</t>
    </r>
  </si>
  <si>
    <r>
      <rPr>
        <b/>
        <sz val="10"/>
        <rFont val="Arial"/>
        <family val="2"/>
      </rPr>
      <t xml:space="preserve">Il diritto all'ILR per i lavoratori su chiamata </t>
    </r>
    <r>
      <rPr>
        <sz val="10"/>
        <rFont val="Arial"/>
        <family val="2"/>
      </rPr>
      <t>può essere fatto valere solo se il rapporto di lavoro è durato almeno 6 mesi e a condizione che le fluttuazioni del grado di occupazione ammontino al massimo al 20% del valore medio sull'arco di 12 mesi oppure al 10% del valore medio sull'arco di 6 mesi. Se l'arco di tempo è compreso tra 6 e 12 mesi la fluttuazione autorizzata aumenta dell'1,67% al mese. 
Il guadagno determinante e le ore mensili previste al mese sono calcolate sulla media degli ultimi 6 o 12 mesi (ossia degli ultimi 7, 8, 9 ecc. mesi, a seconda della durata dell'occupazione) prima dell'introduzione del lavoro ridotto.</t>
    </r>
    <r>
      <rPr>
        <b/>
        <sz val="10"/>
        <rFont val="Arial"/>
        <family val="2"/>
      </rPr>
      <t xml:space="preserve">
</t>
    </r>
    <r>
      <rPr>
        <sz val="10"/>
        <rFont val="Arial"/>
        <family val="2"/>
      </rPr>
      <t>È decisivo il risultato più vantaggioso per il lavoratore. 
Il guadagno medio mensile viene incluso nella «Massa salariale soggetta all’obbligo di contribuzione AVS di tutti i lavoratori aventi diritto». L’orario previsto medio mensile viene incluso nella «Somma totale delle ore di lavoro previste di tutti i lavoratori aventi diritto». 
Le ore perse per motivi economici possono essere rivendicate solo nella misura delle ore medie mensili previste. 
Esempio:
Orario di lavoro o guadagno medio mensile degli ultimi 6 mesi: 30 ore / Fr. 900 
Orario di lavoro o guadagno medio mensile degli ultimi 12 mesi: 40 ore / Fr. 1’200 (risultato più vantaggioso).</t>
    </r>
  </si>
  <si>
    <r>
      <t xml:space="preserve">Nel caso di </t>
    </r>
    <r>
      <rPr>
        <u/>
        <sz val="11"/>
        <color theme="1"/>
        <rFont val="Arial"/>
        <family val="2"/>
      </rPr>
      <t>rapporti di lavoro su chiamata</t>
    </r>
    <r>
      <rPr>
        <sz val="11"/>
        <color theme="1"/>
        <rFont val="Arial"/>
        <family val="2"/>
      </rPr>
      <t xml:space="preserve">, il salario e il grado di occupazione contrattuali vengono calcolati sulla base dei rispettivi valori medi degli ultimi 6 o 12 mesi (ossia degli ultimi 7, 8, 9 ecc. mesi, a seconda della durata dell'occupazione)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t>
    </r>
    <r>
      <rPr>
        <u/>
        <sz val="11"/>
        <color theme="1"/>
        <rFont val="Arial"/>
        <family val="2"/>
      </rPr>
      <t>grado di occupazione</t>
    </r>
    <r>
      <rPr>
        <sz val="11"/>
        <color theme="1"/>
        <rFont val="Arial"/>
        <family val="2"/>
      </rPr>
      <t xml:space="preserve"> = 22,9 % (40 ore di 174,67 ore.)
I valori calcolati per un rapporto di lavoro su chiamata (guadagno medio, grado di occupazione medio e grado di occupazione degli ultimi 6 o 12 mesi prima dell’introduzione del lavoro ridotto) rimangono invariati per la persona in questione durante i mesi di lavoro ridotto.
</t>
    </r>
  </si>
  <si>
    <t>Formatore*</t>
  </si>
  <si>
    <r>
      <t xml:space="preserve">Valido per i periodi di conteggio da ottobre a novembre 2021 se l’azienda </t>
    </r>
    <r>
      <rPr>
        <b/>
        <sz val="11"/>
        <rFont val="Arial"/>
        <family val="2"/>
      </rPr>
      <t>impiega persone aventi diritto all’indennità il cui reddito è inferiore a 4'340 franchi al mese</t>
    </r>
    <r>
      <rPr>
        <sz val="11"/>
        <rFont val="Arial"/>
        <family val="2"/>
      </rPr>
      <t xml:space="preserve"> per un impiego a tempo pieno (se lavorano a tempo parziale si calcola in proporzione quanto guadagnerebbero al 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</si>
</sst>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yy;@"/>
    <numFmt numFmtId="165" formatCode="mm\ yyyy"/>
    <numFmt numFmtId="166" formatCode="mmmm\ yyyy"/>
    <numFmt numFmtId="167" formatCode="0.000%"/>
    <numFmt numFmtId="168" formatCode="#,##0.000"/>
    <numFmt numFmtId="169" formatCode="0.000"/>
    <numFmt numFmtId="170" formatCode="mmmm\ yy"/>
  </numFmts>
  <fonts count="30"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u/>
      <sz val="1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
      <sz val="9"/>
      <color theme="1"/>
      <name val="Arial"/>
      <family val="2"/>
    </font>
    <font>
      <b/>
      <sz val="9"/>
      <color theme="1"/>
      <name val="Arial"/>
      <family val="2"/>
    </font>
    <font>
      <i/>
      <sz val="11"/>
      <color theme="1"/>
      <name val="Arial"/>
      <family val="2"/>
    </font>
    <font>
      <b/>
      <i/>
      <sz val="11"/>
      <color theme="1"/>
      <name val="Arial"/>
      <family val="2"/>
    </font>
    <font>
      <sz val="11"/>
      <color theme="0"/>
      <name val="Arial"/>
      <family val="2"/>
    </font>
    <font>
      <u/>
      <sz val="11"/>
      <color theme="1"/>
      <name val="Arial"/>
      <family val="2"/>
    </font>
    <font>
      <b/>
      <sz val="10"/>
      <name val="Arial"/>
      <family val="2"/>
    </font>
    <font>
      <u/>
      <sz val="10"/>
      <color theme="1"/>
      <name val="Arial"/>
      <family val="2"/>
    </font>
    <font>
      <b/>
      <sz val="14"/>
      <color theme="1"/>
      <name val="Arial"/>
      <family val="2"/>
    </font>
    <font>
      <b/>
      <i/>
      <sz val="11"/>
      <name val="Arial"/>
      <family val="2"/>
    </font>
    <font>
      <b/>
      <u/>
      <sz val="11"/>
      <name val="Arial"/>
      <family val="2"/>
    </font>
    <font>
      <sz val="10"/>
      <color theme="9"/>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00B0F0"/>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333">
    <xf numFmtId="0" fontId="0" fillId="0" borderId="0" xfId="0"/>
    <xf numFmtId="0" fontId="2" fillId="0" borderId="0" xfId="0" applyFont="1"/>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4" fontId="4" fillId="0" borderId="0" xfId="0" applyNumberFormat="1" applyFont="1" applyFill="1" applyBorder="1" applyAlignment="1">
      <alignment vertical="center"/>
    </xf>
    <xf numFmtId="0" fontId="4" fillId="0" borderId="0" xfId="0" applyFont="1"/>
    <xf numFmtId="0" fontId="0" fillId="0" borderId="0" xfId="0" applyFont="1"/>
    <xf numFmtId="49" fontId="5" fillId="0" borderId="4" xfId="0" applyNumberFormat="1" applyFont="1" applyFill="1" applyBorder="1" applyAlignment="1">
      <alignment vertical="center" wrapText="1"/>
    </xf>
    <xf numFmtId="0" fontId="1" fillId="0" borderId="0" xfId="0" applyFont="1"/>
    <xf numFmtId="0" fontId="1" fillId="0" borderId="0" xfId="0" applyFont="1" applyFill="1"/>
    <xf numFmtId="4" fontId="1" fillId="0" borderId="0" xfId="0" applyNumberFormat="1" applyFont="1" applyFill="1"/>
    <xf numFmtId="49" fontId="1" fillId="0" borderId="0" xfId="0" applyNumberFormat="1" applyFont="1" applyAlignment="1">
      <alignment horizontal="left" wrapText="1"/>
    </xf>
    <xf numFmtId="0" fontId="12" fillId="0" borderId="0" xfId="0" applyFont="1" applyAlignment="1">
      <alignment vertical="top"/>
    </xf>
    <xf numFmtId="0" fontId="11" fillId="0" borderId="0" xfId="0" applyFont="1" applyFill="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5" fillId="0" borderId="7"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horizontal="right" vertical="center"/>
    </xf>
    <xf numFmtId="14" fontId="15" fillId="0" borderId="9" xfId="0" applyNumberFormat="1" applyFont="1" applyFill="1" applyBorder="1" applyAlignment="1" applyProtection="1">
      <alignment horizontal="center" vertical="center"/>
      <protection locked="0"/>
    </xf>
    <xf numFmtId="165" fontId="0" fillId="0" borderId="0" xfId="0" applyNumberFormat="1"/>
    <xf numFmtId="0" fontId="10" fillId="0" borderId="7" xfId="0" applyNumberFormat="1" applyFont="1" applyFill="1" applyBorder="1" applyAlignment="1" applyProtection="1">
      <alignment horizontal="right" vertical="center"/>
    </xf>
    <xf numFmtId="0" fontId="0" fillId="0" borderId="0" xfId="0" applyAlignment="1">
      <alignment horizontal="left"/>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4" fillId="0" borderId="0" xfId="0" applyFont="1" applyFill="1"/>
    <xf numFmtId="49" fontId="1" fillId="0" borderId="0" xfId="0" applyNumberFormat="1" applyFont="1" applyFill="1" applyAlignment="1">
      <alignment horizontal="justify" vertical="top" wrapText="1"/>
    </xf>
    <xf numFmtId="0" fontId="5" fillId="0" borderId="12" xfId="0" applyFont="1" applyBorder="1" applyAlignment="1">
      <alignment vertical="center"/>
    </xf>
    <xf numFmtId="0" fontId="5" fillId="0" borderId="13" xfId="0" applyFont="1" applyBorder="1" applyAlignment="1">
      <alignment vertical="center"/>
    </xf>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10" fillId="0" borderId="0" xfId="0" applyFont="1" applyFill="1" applyAlignment="1">
      <alignment horizontal="left"/>
    </xf>
    <xf numFmtId="0" fontId="17" fillId="0" borderId="0" xfId="0" applyFont="1" applyAlignment="1">
      <alignment vertical="center"/>
    </xf>
    <xf numFmtId="165" fontId="0" fillId="4" borderId="0" xfId="0" applyNumberFormat="1" applyFill="1"/>
    <xf numFmtId="0" fontId="4" fillId="4" borderId="0" xfId="0" applyFont="1" applyFill="1" applyAlignment="1">
      <alignment horizontal="left"/>
    </xf>
    <xf numFmtId="0" fontId="4" fillId="5" borderId="0" xfId="0" applyFont="1" applyFill="1" applyAlignment="1">
      <alignment vertical="center"/>
    </xf>
    <xf numFmtId="166" fontId="3" fillId="2" borderId="17"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2" fillId="0" borderId="7" xfId="0" applyFont="1" applyBorder="1"/>
    <xf numFmtId="0" fontId="0" fillId="0" borderId="0" xfId="0" applyNumberFormat="1"/>
    <xf numFmtId="0" fontId="15" fillId="0" borderId="0" xfId="0" applyFont="1"/>
    <xf numFmtId="0" fontId="0" fillId="0" borderId="0" xfId="0" applyFill="1"/>
    <xf numFmtId="0" fontId="0" fillId="0" borderId="2" xfId="0" applyBorder="1"/>
    <xf numFmtId="0" fontId="0" fillId="0" borderId="0" xfId="0" applyAlignment="1">
      <alignment horizontal="center"/>
    </xf>
    <xf numFmtId="4" fontId="0" fillId="0" borderId="23" xfId="0" applyNumberFormat="1" applyBorder="1" applyAlignment="1">
      <alignment horizontal="right"/>
    </xf>
    <xf numFmtId="4" fontId="0" fillId="0" borderId="23" xfId="0" applyNumberFormat="1" applyFill="1" applyBorder="1" applyAlignment="1">
      <alignment horizontal="right"/>
    </xf>
    <xf numFmtId="0" fontId="0" fillId="0" borderId="24" xfId="0" applyBorder="1"/>
    <xf numFmtId="4" fontId="0" fillId="0" borderId="26" xfId="0" applyNumberFormat="1" applyBorder="1" applyAlignment="1">
      <alignment horizontal="right"/>
    </xf>
    <xf numFmtId="4" fontId="0" fillId="0" borderId="26" xfId="0" applyNumberFormat="1" applyFill="1" applyBorder="1" applyAlignment="1">
      <alignment horizontal="right"/>
    </xf>
    <xf numFmtId="0" fontId="0" fillId="0" borderId="27" xfId="0" applyBorder="1"/>
    <xf numFmtId="0" fontId="0" fillId="0" borderId="22" xfId="0" applyBorder="1"/>
    <xf numFmtId="0" fontId="0" fillId="0" borderId="23" xfId="0" applyBorder="1"/>
    <xf numFmtId="4" fontId="0" fillId="0" borderId="23" xfId="0" applyNumberFormat="1" applyBorder="1"/>
    <xf numFmtId="0" fontId="0" fillId="0" borderId="25" xfId="0" applyBorder="1"/>
    <xf numFmtId="0" fontId="0" fillId="0" borderId="26" xfId="0" applyBorder="1"/>
    <xf numFmtId="4" fontId="0" fillId="0" borderId="26" xfId="0" quotePrefix="1" applyNumberFormat="1" applyBorder="1" applyAlignment="1">
      <alignment horizontal="right"/>
    </xf>
    <xf numFmtId="4" fontId="0" fillId="0" borderId="26" xfId="0" applyNumberFormat="1" applyBorder="1"/>
    <xf numFmtId="0" fontId="0" fillId="0" borderId="31" xfId="0" applyBorder="1"/>
    <xf numFmtId="0" fontId="0" fillId="0" borderId="32" xfId="0" applyBorder="1"/>
    <xf numFmtId="4" fontId="0" fillId="0" borderId="32" xfId="0" applyNumberFormat="1" applyBorder="1"/>
    <xf numFmtId="0" fontId="0" fillId="0" borderId="33" xfId="0" applyBorder="1"/>
    <xf numFmtId="0" fontId="0" fillId="0" borderId="34" xfId="0" applyBorder="1"/>
    <xf numFmtId="0" fontId="0" fillId="0" borderId="35" xfId="0" applyBorder="1"/>
    <xf numFmtId="4" fontId="0" fillId="0" borderId="34" xfId="0" applyNumberFormat="1" applyBorder="1" applyAlignment="1">
      <alignment horizontal="right"/>
    </xf>
    <xf numFmtId="4" fontId="0" fillId="0" borderId="35" xfId="0" applyNumberFormat="1" applyBorder="1" applyAlignment="1">
      <alignment horizontal="right"/>
    </xf>
    <xf numFmtId="0" fontId="0" fillId="2" borderId="22" xfId="0" applyFill="1" applyBorder="1" applyProtection="1">
      <protection locked="0"/>
    </xf>
    <xf numFmtId="4" fontId="0" fillId="2" borderId="23" xfId="0" applyNumberFormat="1" applyFill="1" applyBorder="1" applyAlignment="1" applyProtection="1">
      <alignment horizontal="right"/>
      <protection locked="0"/>
    </xf>
    <xf numFmtId="0" fontId="0" fillId="0" borderId="36" xfId="0" applyBorder="1"/>
    <xf numFmtId="0" fontId="0" fillId="0" borderId="37" xfId="0" applyBorder="1"/>
    <xf numFmtId="4" fontId="0" fillId="0" borderId="38" xfId="0" applyNumberFormat="1" applyBorder="1" applyAlignment="1">
      <alignment horizontal="right"/>
    </xf>
    <xf numFmtId="0" fontId="0" fillId="0" borderId="39" xfId="0" applyBorder="1"/>
    <xf numFmtId="4" fontId="0" fillId="0" borderId="39" xfId="0" quotePrefix="1" applyNumberFormat="1" applyBorder="1" applyAlignment="1">
      <alignment horizontal="right"/>
    </xf>
    <xf numFmtId="4" fontId="0" fillId="0" borderId="39" xfId="0" applyNumberFormat="1" applyBorder="1"/>
    <xf numFmtId="0" fontId="0" fillId="0" borderId="38" xfId="0" applyBorder="1"/>
    <xf numFmtId="4" fontId="0" fillId="0" borderId="39" xfId="0" applyNumberFormat="1" applyBorder="1" applyAlignment="1">
      <alignment horizontal="right"/>
    </xf>
    <xf numFmtId="0" fontId="15" fillId="0" borderId="40" xfId="0" applyFont="1" applyBorder="1" applyAlignment="1">
      <alignment vertical="center"/>
    </xf>
    <xf numFmtId="0" fontId="0" fillId="0" borderId="41" xfId="0" applyBorder="1"/>
    <xf numFmtId="0" fontId="0" fillId="0" borderId="17" xfId="0" applyBorder="1"/>
    <xf numFmtId="0" fontId="15" fillId="0" borderId="42" xfId="0" applyFont="1" applyBorder="1" applyAlignment="1">
      <alignment horizontal="right" vertical="center" wrapText="1"/>
    </xf>
    <xf numFmtId="0" fontId="15" fillId="0" borderId="42" xfId="0" applyNumberFormat="1" applyFont="1" applyBorder="1" applyAlignment="1">
      <alignment horizontal="right" vertical="center" wrapText="1"/>
    </xf>
    <xf numFmtId="0" fontId="15" fillId="0" borderId="42" xfId="0" applyFont="1" applyBorder="1" applyAlignment="1">
      <alignment horizontal="right" vertical="center"/>
    </xf>
    <xf numFmtId="10" fontId="0" fillId="0" borderId="0" xfId="0" applyNumberFormat="1" applyAlignment="1">
      <alignment vertical="center"/>
    </xf>
    <xf numFmtId="0" fontId="15" fillId="0" borderId="30" xfId="0" applyFont="1" applyBorder="1" applyAlignment="1">
      <alignment horizontal="left" vertical="center" wrapText="1"/>
    </xf>
    <xf numFmtId="0" fontId="0" fillId="0" borderId="0" xfId="0" applyProtection="1"/>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5" fillId="0" borderId="0" xfId="0" applyFont="1" applyAlignment="1" applyProtection="1">
      <alignment horizontal="center" vertical="center" wrapText="1"/>
    </xf>
    <xf numFmtId="0" fontId="0" fillId="0" borderId="0" xfId="0" applyFill="1" applyProtection="1"/>
    <xf numFmtId="4" fontId="4" fillId="0" borderId="9" xfId="0" applyNumberFormat="1" applyFont="1" applyBorder="1" applyAlignment="1" applyProtection="1">
      <alignment vertical="center"/>
    </xf>
    <xf numFmtId="4" fontId="4" fillId="0" borderId="11" xfId="0" applyNumberFormat="1" applyFont="1" applyBorder="1" applyAlignment="1" applyProtection="1">
      <alignment vertical="center"/>
    </xf>
    <xf numFmtId="4" fontId="5" fillId="0" borderId="19" xfId="0" applyNumberFormat="1" applyFont="1" applyBorder="1" applyAlignment="1" applyProtection="1">
      <alignment horizontal="right" vertical="center" wrapText="1"/>
    </xf>
    <xf numFmtId="0" fontId="0" fillId="6" borderId="0" xfId="0" applyFill="1"/>
    <xf numFmtId="0" fontId="15" fillId="0" borderId="29" xfId="0" applyFont="1" applyBorder="1" applyAlignment="1">
      <alignment horizontal="left" vertical="center" wrapText="1"/>
    </xf>
    <xf numFmtId="0" fontId="0" fillId="0" borderId="40" xfId="0" applyBorder="1"/>
    <xf numFmtId="0" fontId="0" fillId="0" borderId="42" xfId="0" applyBorder="1"/>
    <xf numFmtId="0" fontId="0" fillId="0" borderId="20" xfId="0" applyBorder="1"/>
    <xf numFmtId="0" fontId="0" fillId="0" borderId="21" xfId="0" applyBorder="1"/>
    <xf numFmtId="0" fontId="4" fillId="6" borderId="0" xfId="0" applyFont="1" applyFill="1"/>
    <xf numFmtId="0" fontId="0" fillId="0" borderId="5" xfId="0" applyBorder="1" applyAlignment="1" applyProtection="1">
      <alignment vertical="center"/>
    </xf>
    <xf numFmtId="0" fontId="0" fillId="0" borderId="0" xfId="0" applyBorder="1" applyAlignment="1" applyProtection="1">
      <alignment vertical="center"/>
    </xf>
    <xf numFmtId="0" fontId="6" fillId="7" borderId="17" xfId="0" applyFont="1" applyFill="1" applyBorder="1" applyAlignment="1" applyProtection="1">
      <alignment vertical="center"/>
    </xf>
    <xf numFmtId="9" fontId="0" fillId="0" borderId="0" xfId="0" applyNumberFormat="1" applyAlignment="1" applyProtection="1">
      <alignment vertical="center"/>
    </xf>
    <xf numFmtId="0" fontId="16" fillId="0" borderId="0" xfId="0" applyFont="1" applyAlignment="1" applyProtection="1">
      <alignment vertical="center"/>
    </xf>
    <xf numFmtId="0" fontId="4" fillId="0" borderId="1" xfId="0" applyFont="1" applyFill="1" applyBorder="1" applyAlignment="1" applyProtection="1">
      <alignment vertical="top"/>
    </xf>
    <xf numFmtId="0" fontId="4" fillId="0" borderId="2" xfId="0" applyFont="1" applyFill="1" applyBorder="1" applyAlignment="1" applyProtection="1">
      <alignment vertical="top"/>
    </xf>
    <xf numFmtId="0" fontId="4" fillId="0" borderId="3" xfId="0" applyFont="1" applyFill="1" applyBorder="1" applyAlignment="1" applyProtection="1">
      <alignment vertical="top"/>
    </xf>
    <xf numFmtId="0" fontId="4" fillId="0" borderId="4" xfId="0" applyFont="1" applyFill="1" applyBorder="1" applyAlignment="1" applyProtection="1">
      <alignment horizontal="left" vertical="center"/>
    </xf>
    <xf numFmtId="49" fontId="5" fillId="0" borderId="4"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3" fontId="4" fillId="0" borderId="9" xfId="0" applyNumberFormat="1" applyFont="1" applyFill="1" applyBorder="1" applyAlignment="1" applyProtection="1">
      <alignment vertical="center"/>
    </xf>
    <xf numFmtId="4" fontId="4" fillId="0" borderId="9" xfId="0" applyNumberFormat="1" applyFont="1" applyFill="1" applyBorder="1" applyAlignment="1" applyProtection="1">
      <alignment vertical="center"/>
    </xf>
    <xf numFmtId="10" fontId="5" fillId="0" borderId="10" xfId="0" applyNumberFormat="1" applyFont="1" applyFill="1" applyBorder="1" applyAlignment="1" applyProtection="1">
      <alignment horizontal="right" vertical="center"/>
    </xf>
    <xf numFmtId="49" fontId="1" fillId="0" borderId="0" xfId="0" applyNumberFormat="1" applyFont="1" applyAlignment="1">
      <alignment horizontal="left" wrapText="1"/>
    </xf>
    <xf numFmtId="0" fontId="0" fillId="2" borderId="23" xfId="0" applyFill="1" applyBorder="1" applyAlignment="1" applyProtection="1">
      <alignment horizontal="center"/>
      <protection locked="0"/>
    </xf>
    <xf numFmtId="0" fontId="0" fillId="2" borderId="23" xfId="0" applyNumberFormat="1" applyFill="1" applyBorder="1" applyAlignment="1" applyProtection="1">
      <alignment horizontal="center"/>
      <protection locked="0"/>
    </xf>
    <xf numFmtId="0" fontId="4" fillId="0" borderId="6" xfId="0" applyFont="1" applyFill="1" applyBorder="1" applyAlignment="1" applyProtection="1">
      <alignment vertical="center"/>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10" fillId="0" borderId="0" xfId="0" applyFont="1" applyFill="1" applyBorder="1" applyAlignment="1" applyProtection="1">
      <alignment vertical="center" wrapText="1"/>
    </xf>
    <xf numFmtId="0" fontId="0" fillId="0" borderId="0" xfId="0" applyFill="1" applyBorder="1" applyProtection="1"/>
    <xf numFmtId="0" fontId="11" fillId="0" borderId="0" xfId="0" applyFont="1" applyFill="1" applyBorder="1" applyAlignment="1" applyProtection="1"/>
    <xf numFmtId="0" fontId="20" fillId="8" borderId="20" xfId="0" applyFont="1" applyFill="1" applyBorder="1" applyProtection="1"/>
    <xf numFmtId="4" fontId="20" fillId="8" borderId="21" xfId="0" applyNumberFormat="1" applyFont="1" applyFill="1" applyBorder="1" applyAlignment="1" applyProtection="1">
      <alignment horizontal="right"/>
      <protection locked="0"/>
    </xf>
    <xf numFmtId="0" fontId="20" fillId="8" borderId="21" xfId="0" applyFont="1" applyFill="1" applyBorder="1" applyAlignment="1" applyProtection="1">
      <alignment horizontal="center"/>
      <protection locked="0"/>
    </xf>
    <xf numFmtId="0" fontId="20" fillId="8" borderId="21" xfId="0" applyNumberFormat="1" applyFont="1" applyFill="1" applyBorder="1" applyAlignment="1" applyProtection="1">
      <alignment horizontal="center"/>
      <protection locked="0"/>
    </xf>
    <xf numFmtId="4" fontId="20" fillId="0" borderId="21" xfId="0" applyNumberFormat="1" applyFont="1" applyBorder="1" applyAlignment="1">
      <alignment horizontal="right"/>
    </xf>
    <xf numFmtId="4" fontId="20" fillId="0" borderId="21" xfId="0" applyNumberFormat="1" applyFont="1" applyFill="1" applyBorder="1" applyAlignment="1">
      <alignment horizontal="right"/>
    </xf>
    <xf numFmtId="4" fontId="20" fillId="0" borderId="23" xfId="0" applyNumberFormat="1" applyFont="1" applyFill="1" applyBorder="1" applyAlignment="1">
      <alignment horizontal="right"/>
    </xf>
    <xf numFmtId="0" fontId="20" fillId="0" borderId="21" xfId="0" applyFont="1" applyBorder="1"/>
    <xf numFmtId="0" fontId="21" fillId="0" borderId="28" xfId="0" applyFont="1" applyBorder="1" applyAlignment="1">
      <alignment vertical="center" wrapText="1"/>
    </xf>
    <xf numFmtId="0" fontId="21" fillId="0" borderId="29" xfId="0" applyFont="1" applyBorder="1" applyAlignment="1">
      <alignment horizontal="left" vertical="center" wrapText="1"/>
    </xf>
    <xf numFmtId="0" fontId="21" fillId="0" borderId="29" xfId="0" applyNumberFormat="1" applyFont="1" applyBorder="1" applyAlignment="1">
      <alignment horizontal="left" vertical="center" wrapText="1"/>
    </xf>
    <xf numFmtId="0" fontId="21" fillId="0" borderId="29" xfId="0" applyFont="1" applyFill="1" applyBorder="1" applyAlignment="1">
      <alignment horizontal="left" vertical="center" wrapText="1"/>
    </xf>
    <xf numFmtId="0" fontId="21" fillId="0" borderId="29" xfId="0" applyFont="1" applyFill="1" applyBorder="1" applyAlignment="1">
      <alignment horizontal="left" vertical="center"/>
    </xf>
    <xf numFmtId="0" fontId="21" fillId="0" borderId="30" xfId="0" applyFont="1" applyBorder="1" applyAlignment="1">
      <alignment horizontal="left" vertical="center"/>
    </xf>
    <xf numFmtId="9" fontId="20" fillId="2" borderId="21" xfId="0" applyNumberFormat="1" applyFont="1" applyFill="1" applyBorder="1" applyAlignment="1" applyProtection="1">
      <alignment horizontal="center"/>
    </xf>
    <xf numFmtId="4" fontId="20" fillId="2" borderId="21" xfId="0" applyNumberFormat="1" applyFont="1" applyFill="1" applyBorder="1" applyAlignment="1" applyProtection="1">
      <alignment horizontal="center"/>
    </xf>
    <xf numFmtId="0" fontId="0" fillId="7" borderId="0" xfId="0" applyFont="1" applyFill="1" applyAlignment="1">
      <alignment horizontal="justify" vertical="center" wrapText="1"/>
    </xf>
    <xf numFmtId="49" fontId="0" fillId="7" borderId="0" xfId="0" applyNumberFormat="1" applyFont="1" applyFill="1" applyAlignment="1">
      <alignment horizontal="justify" vertical="center"/>
    </xf>
    <xf numFmtId="0" fontId="0" fillId="7" borderId="0" xfId="0" applyFont="1" applyFill="1" applyAlignment="1">
      <alignment horizontal="justify" vertical="center"/>
    </xf>
    <xf numFmtId="14" fontId="0" fillId="0" borderId="0" xfId="0" applyNumberFormat="1" applyAlignment="1">
      <alignment wrapText="1"/>
    </xf>
    <xf numFmtId="14" fontId="0" fillId="0" borderId="0" xfId="0" applyNumberFormat="1" applyFont="1" applyAlignment="1">
      <alignment horizontal="right"/>
    </xf>
    <xf numFmtId="0" fontId="5" fillId="0" borderId="2" xfId="0" applyFont="1" applyFill="1" applyBorder="1" applyAlignment="1">
      <alignment vertical="center"/>
    </xf>
    <xf numFmtId="0" fontId="4" fillId="0" borderId="0" xfId="0" applyFont="1" applyAlignment="1">
      <alignment horizontal="left" vertical="center"/>
    </xf>
    <xf numFmtId="49" fontId="1" fillId="0" borderId="0" xfId="0" applyNumberFormat="1" applyFont="1" applyAlignment="1">
      <alignment horizontal="left" wrapText="1"/>
    </xf>
    <xf numFmtId="0" fontId="0" fillId="0" borderId="0" xfId="0" applyNumberFormat="1" applyFont="1" applyAlignment="1">
      <alignment horizontal="right"/>
    </xf>
    <xf numFmtId="17" fontId="15" fillId="0" borderId="0" xfId="0" applyNumberFormat="1" applyFont="1" applyAlignment="1">
      <alignment wrapText="1"/>
    </xf>
    <xf numFmtId="4" fontId="20" fillId="8" borderId="21" xfId="0" applyNumberFormat="1" applyFont="1" applyFill="1" applyBorder="1" applyAlignment="1" applyProtection="1">
      <alignment horizontal="right"/>
    </xf>
    <xf numFmtId="0" fontId="20" fillId="8" borderId="21" xfId="0" applyFont="1" applyFill="1" applyBorder="1" applyAlignment="1" applyProtection="1">
      <alignment horizontal="center"/>
    </xf>
    <xf numFmtId="0" fontId="20" fillId="8" borderId="21" xfId="0" applyNumberFormat="1" applyFont="1" applyFill="1" applyBorder="1" applyAlignment="1" applyProtection="1">
      <alignment horizontal="center"/>
    </xf>
    <xf numFmtId="0" fontId="0" fillId="2" borderId="22" xfId="0" applyFill="1" applyBorder="1" applyProtection="1"/>
    <xf numFmtId="4" fontId="0" fillId="2" borderId="23" xfId="0" applyNumberFormat="1" applyFill="1" applyBorder="1" applyAlignment="1" applyProtection="1">
      <alignment horizontal="right"/>
    </xf>
    <xf numFmtId="9" fontId="0" fillId="2" borderId="23" xfId="0" applyNumberFormat="1" applyFill="1" applyBorder="1" applyAlignment="1" applyProtection="1">
      <alignment horizontal="center"/>
    </xf>
    <xf numFmtId="0" fontId="0" fillId="2" borderId="23" xfId="0" applyFill="1" applyBorder="1" applyAlignment="1" applyProtection="1">
      <alignment horizontal="center"/>
    </xf>
    <xf numFmtId="0" fontId="0" fillId="2" borderId="23" xfId="0" applyNumberFormat="1" applyFill="1" applyBorder="1" applyAlignment="1" applyProtection="1">
      <alignment horizontal="center"/>
    </xf>
    <xf numFmtId="4" fontId="0" fillId="2" borderId="23" xfId="0" applyNumberFormat="1" applyFill="1" applyBorder="1" applyAlignment="1" applyProtection="1">
      <alignment horizontal="center"/>
    </xf>
    <xf numFmtId="0" fontId="0" fillId="2" borderId="25" xfId="0" applyFill="1" applyBorder="1" applyProtection="1"/>
    <xf numFmtId="0" fontId="4" fillId="0" borderId="1" xfId="0" applyFont="1" applyBorder="1" applyAlignment="1">
      <alignment horizontal="left" vertical="top"/>
    </xf>
    <xf numFmtId="0" fontId="5" fillId="0" borderId="2"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horizontal="left" vertical="center"/>
    </xf>
    <xf numFmtId="0" fontId="4" fillId="0" borderId="4" xfId="0" applyFont="1" applyBorder="1" applyAlignment="1">
      <alignment vertical="center"/>
    </xf>
    <xf numFmtId="49" fontId="5" fillId="0" borderId="4" xfId="0" applyNumberFormat="1" applyFont="1" applyFill="1" applyBorder="1" applyAlignment="1">
      <alignment horizontal="left" vertical="center" wrapText="1"/>
    </xf>
    <xf numFmtId="0" fontId="0" fillId="5" borderId="0" xfId="0" applyFill="1" applyAlignment="1">
      <alignment vertical="center"/>
    </xf>
    <xf numFmtId="0" fontId="0" fillId="4" borderId="0" xfId="0" applyFill="1"/>
    <xf numFmtId="0" fontId="4" fillId="0" borderId="2" xfId="0" applyFont="1" applyBorder="1" applyAlignment="1">
      <alignment vertical="center"/>
    </xf>
    <xf numFmtId="10" fontId="4" fillId="0" borderId="0" xfId="0" applyNumberFormat="1" applyFont="1" applyAlignment="1">
      <alignment horizontal="right" vertical="center"/>
    </xf>
    <xf numFmtId="4" fontId="4" fillId="0" borderId="2" xfId="0" applyNumberFormat="1" applyFont="1" applyBorder="1" applyAlignment="1">
      <alignment vertical="center"/>
    </xf>
    <xf numFmtId="0" fontId="10" fillId="0" borderId="0" xfId="0" applyFont="1"/>
    <xf numFmtId="0" fontId="11" fillId="0" borderId="0" xfId="0" applyFont="1" applyAlignment="1">
      <alignment vertical="top"/>
    </xf>
    <xf numFmtId="4" fontId="1" fillId="0" borderId="0" xfId="0" applyNumberFormat="1" applyFont="1"/>
    <xf numFmtId="0" fontId="24" fillId="0" borderId="0" xfId="0" applyFont="1"/>
    <xf numFmtId="0" fontId="2" fillId="0" borderId="0" xfId="0" applyFont="1" applyBorder="1"/>
    <xf numFmtId="4" fontId="4" fillId="0" borderId="2" xfId="0" applyNumberFormat="1" applyFont="1" applyFill="1" applyBorder="1" applyAlignment="1">
      <alignment horizontal="right" vertical="center"/>
    </xf>
    <xf numFmtId="0" fontId="4" fillId="0" borderId="0" xfId="0" applyFont="1" applyFill="1" applyAlignment="1">
      <alignment vertical="center"/>
    </xf>
    <xf numFmtId="3" fontId="4" fillId="0" borderId="9" xfId="0" applyNumberFormat="1" applyFont="1" applyFill="1" applyBorder="1" applyAlignment="1" applyProtection="1">
      <alignment horizontal="right" vertical="center"/>
    </xf>
    <xf numFmtId="0" fontId="27" fillId="0" borderId="29" xfId="0" applyFont="1" applyBorder="1" applyAlignment="1">
      <alignment horizontal="left" vertical="center" wrapText="1"/>
    </xf>
    <xf numFmtId="0" fontId="4" fillId="0" borderId="0" xfId="0" applyFont="1" applyAlignment="1">
      <alignment horizontal="center" vertical="center"/>
    </xf>
    <xf numFmtId="4" fontId="4" fillId="0" borderId="4" xfId="0" applyNumberFormat="1" applyFont="1" applyBorder="1" applyAlignment="1">
      <alignment vertical="center"/>
    </xf>
    <xf numFmtId="4" fontId="4" fillId="0" borderId="0" xfId="0" applyNumberFormat="1" applyFont="1" applyBorder="1" applyAlignment="1">
      <alignment vertical="center"/>
    </xf>
    <xf numFmtId="4" fontId="4" fillId="0" borderId="15" xfId="0" applyNumberFormat="1" applyFont="1" applyBorder="1" applyAlignment="1">
      <alignment vertical="center"/>
    </xf>
    <xf numFmtId="4" fontId="4" fillId="0" borderId="0" xfId="0" applyNumberFormat="1" applyFont="1" applyAlignment="1">
      <alignment vertical="center"/>
    </xf>
    <xf numFmtId="0" fontId="28" fillId="0" borderId="0" xfId="0" applyFont="1" applyAlignment="1">
      <alignment vertical="center"/>
    </xf>
    <xf numFmtId="0" fontId="15" fillId="0" borderId="17" xfId="0" applyFont="1" applyBorder="1" applyAlignment="1">
      <alignment vertical="center"/>
    </xf>
    <xf numFmtId="0" fontId="15" fillId="9" borderId="30" xfId="0" applyFont="1" applyFill="1" applyBorder="1" applyAlignment="1">
      <alignment horizontal="left" vertical="center" wrapText="1"/>
    </xf>
    <xf numFmtId="0" fontId="26" fillId="6" borderId="0" xfId="0" applyFont="1" applyFill="1" applyAlignment="1">
      <alignment vertical="center"/>
    </xf>
    <xf numFmtId="0" fontId="16" fillId="0" borderId="0" xfId="0" applyFont="1" applyFill="1" applyAlignment="1"/>
    <xf numFmtId="167" fontId="0" fillId="2" borderId="23" xfId="0" applyNumberFormat="1" applyFill="1" applyBorder="1" applyAlignment="1" applyProtection="1">
      <alignment horizontal="center"/>
      <protection locked="0"/>
    </xf>
    <xf numFmtId="168" fontId="0" fillId="0" borderId="23" xfId="0" applyNumberFormat="1" applyBorder="1" applyAlignment="1">
      <alignment horizontal="right"/>
    </xf>
    <xf numFmtId="168" fontId="20" fillId="0" borderId="21" xfId="0" applyNumberFormat="1" applyFont="1" applyFill="1" applyBorder="1" applyAlignment="1">
      <alignment horizontal="right"/>
    </xf>
    <xf numFmtId="168" fontId="0" fillId="0" borderId="23" xfId="0" applyNumberFormat="1" applyFill="1" applyBorder="1" applyAlignment="1">
      <alignment horizontal="right"/>
    </xf>
    <xf numFmtId="169" fontId="0" fillId="2" borderId="23" xfId="0" applyNumberFormat="1" applyFill="1" applyBorder="1" applyAlignment="1" applyProtection="1">
      <alignment horizontal="center"/>
      <protection locked="0"/>
    </xf>
    <xf numFmtId="167" fontId="0" fillId="0" borderId="0" xfId="0" applyNumberFormat="1" applyAlignment="1" applyProtection="1">
      <alignment vertical="center"/>
    </xf>
    <xf numFmtId="0" fontId="0" fillId="0" borderId="23" xfId="0" applyFill="1" applyBorder="1"/>
    <xf numFmtId="170" fontId="15" fillId="0" borderId="0" xfId="0" applyNumberFormat="1" applyFont="1" applyAlignment="1">
      <alignment horizontal="left" wrapText="1"/>
    </xf>
    <xf numFmtId="168" fontId="4" fillId="0" borderId="2" xfId="0" applyNumberFormat="1" applyFont="1" applyFill="1" applyBorder="1" applyAlignment="1" applyProtection="1">
      <alignment vertical="center"/>
    </xf>
    <xf numFmtId="49" fontId="0" fillId="0" borderId="0" xfId="0" applyNumberFormat="1" applyFont="1" applyAlignment="1">
      <alignment horizontal="justify" vertical="top" wrapText="1"/>
    </xf>
    <xf numFmtId="49" fontId="15" fillId="2" borderId="0" xfId="0" applyNumberFormat="1" applyFont="1" applyFill="1" applyAlignment="1">
      <alignment horizontal="justify" vertical="top" wrapText="1"/>
    </xf>
    <xf numFmtId="167" fontId="20" fillId="0" borderId="21" xfId="0" applyNumberFormat="1" applyFont="1" applyFill="1" applyBorder="1" applyAlignment="1" applyProtection="1">
      <alignment horizontal="center"/>
    </xf>
    <xf numFmtId="169" fontId="20" fillId="0" borderId="21" xfId="0" applyNumberFormat="1" applyFont="1" applyFill="1" applyBorder="1" applyAlignment="1" applyProtection="1">
      <alignment horizontal="center"/>
    </xf>
    <xf numFmtId="0" fontId="21" fillId="0" borderId="28" xfId="0" applyFont="1" applyFill="1" applyBorder="1" applyAlignment="1">
      <alignment vertical="center" wrapText="1"/>
    </xf>
    <xf numFmtId="0" fontId="20" fillId="2" borderId="20" xfId="0" applyFont="1" applyFill="1" applyBorder="1" applyProtection="1"/>
    <xf numFmtId="0" fontId="18" fillId="0" borderId="0" xfId="0" applyFont="1" applyAlignment="1" applyProtection="1">
      <alignment horizontal="left" vertical="center" wrapText="1"/>
    </xf>
    <xf numFmtId="0" fontId="18" fillId="0" borderId="5" xfId="0" applyFont="1" applyBorder="1" applyAlignment="1" applyProtection="1">
      <alignment horizontal="left" vertical="center" wrapText="1"/>
    </xf>
    <xf numFmtId="0" fontId="4" fillId="0" borderId="0" xfId="0" applyFont="1" applyAlignment="1">
      <alignment horizontal="left" vertical="center"/>
    </xf>
    <xf numFmtId="166" fontId="4" fillId="3" borderId="0" xfId="0" applyNumberFormat="1" applyFont="1" applyFill="1" applyAlignment="1">
      <alignment vertical="center"/>
    </xf>
    <xf numFmtId="10" fontId="0" fillId="3" borderId="0" xfId="0" applyNumberFormat="1" applyFill="1" applyAlignment="1">
      <alignment vertical="center"/>
    </xf>
    <xf numFmtId="4" fontId="4" fillId="0" borderId="44" xfId="0" applyNumberFormat="1" applyFont="1" applyBorder="1" applyAlignment="1" applyProtection="1">
      <alignment vertical="center"/>
    </xf>
    <xf numFmtId="4" fontId="0" fillId="0" borderId="0" xfId="0" applyNumberFormat="1" applyBorder="1" applyAlignment="1" applyProtection="1">
      <alignment vertical="center"/>
    </xf>
    <xf numFmtId="4" fontId="0" fillId="0" borderId="9" xfId="0" applyNumberFormat="1" applyBorder="1" applyAlignment="1" applyProtection="1">
      <alignment vertical="center"/>
    </xf>
    <xf numFmtId="4" fontId="4" fillId="0" borderId="0" xfId="0" applyNumberFormat="1" applyFont="1" applyBorder="1" applyAlignment="1" applyProtection="1">
      <alignment vertical="center"/>
    </xf>
    <xf numFmtId="0" fontId="12" fillId="0" borderId="0" xfId="0" applyFont="1"/>
    <xf numFmtId="4" fontId="4" fillId="0" borderId="45" xfId="0" applyNumberFormat="1" applyFont="1" applyBorder="1" applyAlignment="1" applyProtection="1">
      <alignment vertical="center"/>
    </xf>
    <xf numFmtId="0" fontId="18" fillId="0" borderId="0" xfId="0" applyFont="1" applyAlignment="1" applyProtection="1">
      <alignment horizontal="left" vertical="center" wrapText="1"/>
    </xf>
    <xf numFmtId="0" fontId="18" fillId="0" borderId="5" xfId="0" applyFont="1" applyBorder="1" applyAlignment="1" applyProtection="1">
      <alignment horizontal="left" vertical="center" wrapText="1"/>
    </xf>
    <xf numFmtId="0" fontId="1" fillId="0" borderId="0" xfId="0" applyFont="1" applyFill="1" applyAlignment="1">
      <alignment horizontal="justify" vertical="top" wrapText="1"/>
    </xf>
    <xf numFmtId="0" fontId="11" fillId="0" borderId="0" xfId="0" applyFont="1" applyFill="1" applyAlignment="1">
      <alignment horizontal="left" vertical="top"/>
    </xf>
    <xf numFmtId="0" fontId="4" fillId="0" borderId="0" xfId="0" applyFont="1" applyAlignment="1">
      <alignment horizontal="left" vertical="center"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5" fillId="0" borderId="2" xfId="0" applyFont="1" applyBorder="1" applyAlignment="1">
      <alignment horizontal="left" vertical="center"/>
    </xf>
    <xf numFmtId="0" fontId="4" fillId="0" borderId="0" xfId="0" applyFont="1" applyFill="1" applyAlignment="1">
      <alignment horizontal="left" vertical="center" wrapText="1"/>
    </xf>
    <xf numFmtId="0" fontId="4" fillId="0" borderId="0" xfId="0" applyFont="1" applyAlignment="1">
      <alignment horizontal="left" vertical="center"/>
    </xf>
    <xf numFmtId="0" fontId="5" fillId="0" borderId="0" xfId="0" applyFont="1" applyAlignment="1">
      <alignment horizontal="right" vertical="center"/>
    </xf>
    <xf numFmtId="0" fontId="5" fillId="0" borderId="5" xfId="0" applyFont="1" applyBorder="1" applyAlignment="1">
      <alignment horizontal="right" vertical="center"/>
    </xf>
    <xf numFmtId="0" fontId="4" fillId="0" borderId="0" xfId="0" applyFont="1" applyFill="1" applyBorder="1" applyAlignment="1" applyProtection="1">
      <alignment horizontal="justify"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5" fillId="0" borderId="0" xfId="0" applyFont="1" applyAlignment="1" applyProtection="1">
      <alignment horizontal="center" vertical="center" wrapText="1"/>
    </xf>
    <xf numFmtId="0" fontId="19" fillId="0" borderId="0" xfId="0" applyFont="1" applyAlignment="1" applyProtection="1">
      <alignment horizontal="left" vertical="center"/>
    </xf>
    <xf numFmtId="0" fontId="18" fillId="0" borderId="0" xfId="0" applyFont="1" applyFill="1" applyAlignment="1" applyProtection="1">
      <alignment horizontal="lef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5" fillId="0" borderId="4" xfId="0" applyFont="1" applyFill="1" applyBorder="1" applyAlignment="1" applyProtection="1">
      <alignment vertical="top"/>
    </xf>
    <xf numFmtId="0" fontId="5" fillId="0" borderId="0" xfId="0" applyFont="1" applyFill="1" applyBorder="1" applyAlignment="1" applyProtection="1">
      <alignment vertical="top"/>
    </xf>
    <xf numFmtId="0" fontId="5" fillId="0" borderId="5" xfId="0" applyFont="1" applyFill="1" applyBorder="1" applyAlignment="1" applyProtection="1">
      <alignment vertical="top"/>
    </xf>
    <xf numFmtId="49" fontId="4" fillId="0" borderId="4"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166" fontId="17" fillId="7" borderId="17" xfId="0" applyNumberFormat="1" applyFont="1" applyFill="1" applyBorder="1" applyAlignment="1" applyProtection="1">
      <alignment horizontal="center" vertical="center"/>
    </xf>
    <xf numFmtId="0" fontId="17" fillId="7" borderId="18" xfId="0" applyFont="1" applyFill="1" applyBorder="1" applyAlignment="1" applyProtection="1">
      <alignment vertical="center"/>
    </xf>
    <xf numFmtId="0" fontId="17" fillId="7" borderId="17" xfId="0" applyFont="1" applyFill="1" applyBorder="1" applyAlignment="1" applyProtection="1">
      <alignment vertical="center"/>
    </xf>
    <xf numFmtId="49" fontId="4" fillId="0" borderId="7"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0" fontId="3" fillId="0" borderId="0" xfId="0" applyFont="1" applyFill="1" applyBorder="1" applyAlignment="1">
      <alignment horizontal="center" vertical="center" wrapText="1"/>
    </xf>
    <xf numFmtId="0" fontId="16" fillId="0" borderId="17" xfId="0" applyFont="1" applyBorder="1" applyAlignment="1">
      <alignment horizontal="right" vertical="center"/>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49" fontId="4" fillId="2" borderId="8"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10" fillId="0" borderId="7" xfId="0" applyFont="1" applyFill="1" applyBorder="1" applyAlignment="1">
      <alignment horizontal="center" vertical="center" wrapText="1"/>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4" fillId="4" borderId="0" xfId="0" applyFont="1" applyFill="1" applyBorder="1" applyAlignment="1">
      <alignment horizontal="center" vertical="center" wrapText="1"/>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1" fillId="0" borderId="0" xfId="0" applyFont="1" applyAlignment="1">
      <alignment horizontal="justify" vertical="top" wrapText="1"/>
    </xf>
    <xf numFmtId="4" fontId="4" fillId="0" borderId="7" xfId="0" applyNumberFormat="1" applyFont="1" applyBorder="1" applyAlignment="1">
      <alignment horizontal="center" vertical="center" wrapText="1"/>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14" fontId="15" fillId="0" borderId="18" xfId="0" applyNumberFormat="1" applyFont="1" applyFill="1" applyBorder="1" applyAlignment="1" applyProtection="1">
      <alignment horizontal="center" vertical="center"/>
      <protection locked="0"/>
    </xf>
    <xf numFmtId="14" fontId="15" fillId="0" borderId="16" xfId="0" applyNumberFormat="1" applyFont="1" applyFill="1" applyBorder="1" applyAlignment="1" applyProtection="1">
      <alignment horizontal="center" vertical="center"/>
      <protection locked="0"/>
    </xf>
    <xf numFmtId="0" fontId="4" fillId="0" borderId="43" xfId="0" applyFont="1" applyFill="1" applyBorder="1" applyAlignment="1">
      <alignment horizontal="left" vertical="center" wrapText="1"/>
    </xf>
    <xf numFmtId="49" fontId="1" fillId="0" borderId="0" xfId="0" applyNumberFormat="1" applyFont="1" applyFill="1" applyAlignment="1">
      <alignment horizontal="justify" vertical="top" wrapText="1"/>
    </xf>
    <xf numFmtId="0" fontId="12" fillId="0" borderId="0" xfId="0" applyNumberFormat="1" applyFont="1" applyFill="1" applyAlignment="1">
      <alignment horizontal="left" vertical="top" wrapText="1"/>
    </xf>
    <xf numFmtId="0" fontId="18" fillId="0" borderId="0" xfId="0" applyFont="1" applyAlignment="1" applyProtection="1">
      <alignment horizontal="right" vertical="center"/>
    </xf>
    <xf numFmtId="49" fontId="1" fillId="2" borderId="0" xfId="0" applyNumberFormat="1" applyFont="1" applyFill="1" applyAlignment="1" applyProtection="1">
      <alignment horizontal="left" wrapText="1"/>
      <protection locked="0"/>
    </xf>
    <xf numFmtId="0" fontId="1" fillId="0" borderId="0" xfId="0" applyFont="1" applyAlignment="1">
      <alignment horizontal="left" vertical="top" wrapText="1"/>
    </xf>
    <xf numFmtId="0" fontId="16" fillId="0" borderId="13" xfId="0" applyFont="1" applyBorder="1" applyAlignment="1">
      <alignment horizontal="right" vertical="center" wrapText="1"/>
    </xf>
    <xf numFmtId="0" fontId="24" fillId="0" borderId="0" xfId="0" applyFont="1" applyAlignment="1">
      <alignment horizontal="left" vertical="top"/>
    </xf>
    <xf numFmtId="0" fontId="1" fillId="0" borderId="0" xfId="0" applyFont="1" applyAlignment="1">
      <alignment horizontal="center"/>
    </xf>
    <xf numFmtId="0" fontId="16" fillId="0" borderId="0" xfId="0" applyFont="1" applyFill="1" applyAlignment="1">
      <alignment horizontal="left"/>
    </xf>
    <xf numFmtId="0" fontId="15" fillId="2" borderId="0" xfId="0" applyFont="1" applyFill="1" applyAlignment="1">
      <alignment horizontal="left" vertical="center" wrapText="1"/>
    </xf>
    <xf numFmtId="0" fontId="0" fillId="0" borderId="0" xfId="0" applyFont="1" applyFill="1" applyAlignment="1">
      <alignment horizontal="left" vertical="center" wrapText="1"/>
    </xf>
    <xf numFmtId="0" fontId="1" fillId="0" borderId="0" xfId="0" applyFont="1" applyAlignment="1">
      <alignment horizontal="left"/>
    </xf>
    <xf numFmtId="0" fontId="0" fillId="7" borderId="0" xfId="0" applyFont="1" applyFill="1" applyAlignment="1">
      <alignment horizontal="left" vertical="center"/>
    </xf>
    <xf numFmtId="0" fontId="16" fillId="0" borderId="0" xfId="0" applyFont="1" applyFill="1" applyAlignment="1">
      <alignment horizontal="center"/>
    </xf>
    <xf numFmtId="0" fontId="0" fillId="0" borderId="0" xfId="0" applyAlignment="1">
      <alignment horizontal="left"/>
    </xf>
    <xf numFmtId="0" fontId="0" fillId="2" borderId="0" xfId="0" applyFont="1" applyFill="1" applyAlignment="1">
      <alignment horizontal="left" vertical="center" wrapText="1"/>
    </xf>
  </cellXfs>
  <cellStyles count="1">
    <cellStyle name="Standard" xfId="0" builtinId="0"/>
  </cellStyles>
  <dxfs count="71">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dxf>
    <dxf>
      <font>
        <b/>
        <i val="0"/>
        <color rgb="FFFF0000"/>
      </font>
    </dxf>
    <dxf>
      <font>
        <b/>
        <i val="0"/>
        <color rgb="FFFF0000"/>
      </font>
    </dxf>
    <dxf>
      <font>
        <color theme="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dxf>
    <dxf>
      <font>
        <color theme="0"/>
      </font>
    </dxf>
    <dxf>
      <font>
        <color theme="0"/>
      </font>
    </dxf>
    <dxf>
      <font>
        <color theme="0"/>
      </font>
    </dxf>
    <dxf>
      <font>
        <color theme="0"/>
      </font>
    </dxf>
    <dxf>
      <font>
        <b/>
        <i val="0"/>
        <color rgb="FFFF0000"/>
      </font>
    </dxf>
    <dxf>
      <font>
        <color theme="0"/>
      </font>
    </dxf>
    <dxf>
      <font>
        <b/>
        <i val="0"/>
        <color rgb="FFFF0000"/>
      </font>
    </dxf>
    <dxf>
      <font>
        <b/>
        <i val="0"/>
        <color rgb="FFFF0000"/>
      </font>
    </dxf>
    <dxf>
      <font>
        <b/>
        <i val="0"/>
        <color rgb="FFFF0000"/>
      </font>
    </dxf>
    <dxf>
      <font>
        <color theme="0"/>
      </font>
    </dxf>
    <dxf>
      <fill>
        <patternFill>
          <bgColor theme="7" tint="0.59996337778862885"/>
        </patternFill>
      </fill>
    </dxf>
    <dxf>
      <fill>
        <patternFill>
          <bgColor theme="7" tint="0.39994506668294322"/>
        </patternFill>
      </fill>
    </dxf>
    <dxf>
      <font>
        <color theme="0"/>
      </font>
    </dxf>
    <dxf>
      <font>
        <color theme="0"/>
      </font>
    </dxf>
    <dxf>
      <font>
        <color theme="0"/>
      </font>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ill>
        <patternFill>
          <bgColor theme="7" tint="0.59996337778862885"/>
        </patternFill>
      </fill>
    </dxf>
    <dxf>
      <font>
        <color theme="0"/>
      </font>
      <fill>
        <patternFill>
          <bgColor theme="0"/>
        </patternFill>
      </fill>
    </dxf>
    <dxf>
      <fill>
        <patternFill>
          <bgColor theme="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9769</xdr:colOff>
      <xdr:row>0</xdr:row>
      <xdr:rowOff>309887</xdr:rowOff>
    </xdr:from>
    <xdr:to>
      <xdr:col>16</xdr:col>
      <xdr:colOff>33346</xdr:colOff>
      <xdr:row>1</xdr:row>
      <xdr:rowOff>446057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6689" y="309887"/>
          <a:ext cx="1419831" cy="448590"/>
        </a:xfrm>
        <a:prstGeom prst="rect">
          <a:avLst/>
        </a:prstGeom>
      </xdr:spPr>
    </xdr:pic>
    <xdr:clientData/>
  </xdr:twoCellAnchor>
  <xdr:twoCellAnchor editAs="oneCell">
    <xdr:from>
      <xdr:col>25</xdr:col>
      <xdr:colOff>0</xdr:colOff>
      <xdr:row>1</xdr:row>
      <xdr:rowOff>0</xdr:rowOff>
    </xdr:from>
    <xdr:to>
      <xdr:col>27</xdr:col>
      <xdr:colOff>340032</xdr:colOff>
      <xdr:row>1</xdr:row>
      <xdr:rowOff>438729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64353" y="302559"/>
          <a:ext cx="1427900" cy="43424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C82"/>
  <sheetViews>
    <sheetView showGridLines="0" tabSelected="1" zoomScale="85" zoomScaleNormal="85" workbookViewId="0">
      <selection activeCell="A5" sqref="A5:C5"/>
    </sheetView>
  </sheetViews>
  <sheetFormatPr baseColWidth="10" defaultColWidth="11" defaultRowHeight="14" x14ac:dyDescent="0.3"/>
  <cols>
    <col min="1" max="1" width="18.58203125" customWidth="1"/>
    <col min="2" max="2" width="15.75" customWidth="1"/>
    <col min="3" max="3" width="18.83203125" customWidth="1"/>
    <col min="4" max="4" width="23.25" customWidth="1"/>
    <col min="5" max="5" width="3.5" customWidth="1"/>
    <col min="6" max="6" width="18.33203125" customWidth="1"/>
    <col min="7" max="7" width="11.83203125" style="26" hidden="1" customWidth="1"/>
    <col min="8" max="8" width="15.58203125" style="26" hidden="1" customWidth="1"/>
    <col min="9" max="16" width="11.25" hidden="1" customWidth="1"/>
    <col min="17" max="17" width="2.58203125" customWidth="1"/>
    <col min="18" max="18" width="15.25" style="108" customWidth="1"/>
    <col min="19" max="21" width="10.08203125" style="108" customWidth="1"/>
    <col min="22" max="22" width="11.58203125" style="108" customWidth="1"/>
    <col min="23" max="23" width="2.58203125" style="108" customWidth="1"/>
    <col min="24" max="24" width="11.58203125" style="108" customWidth="1"/>
    <col min="25" max="25" width="2.58203125" style="108" customWidth="1"/>
    <col min="26" max="26" width="11.58203125" style="108" customWidth="1"/>
    <col min="27" max="27" width="2.58203125" style="108" customWidth="1"/>
    <col min="28" max="28" width="15.33203125" style="108" customWidth="1"/>
  </cols>
  <sheetData>
    <row r="1" spans="1:28" ht="24.65" customHeight="1" x14ac:dyDescent="0.3">
      <c r="A1" s="285" t="s">
        <v>9</v>
      </c>
      <c r="B1" s="285"/>
      <c r="C1" s="285"/>
      <c r="D1" s="285"/>
      <c r="E1" s="285"/>
      <c r="F1" s="285"/>
      <c r="G1" s="123"/>
      <c r="H1" s="123"/>
      <c r="I1" s="117"/>
      <c r="J1" s="117"/>
      <c r="K1" s="117"/>
      <c r="L1" s="117"/>
      <c r="M1" s="117"/>
      <c r="N1" s="117"/>
      <c r="O1" s="117"/>
      <c r="P1" s="117"/>
    </row>
    <row r="2" spans="1:28" ht="58.5" customHeight="1" x14ac:dyDescent="0.3">
      <c r="A2" s="303" t="s">
        <v>138</v>
      </c>
      <c r="B2" s="303"/>
      <c r="C2" s="303"/>
      <c r="D2" s="303"/>
      <c r="E2" s="303"/>
      <c r="F2" s="53"/>
      <c r="G2" s="3"/>
      <c r="H2" s="3"/>
      <c r="I2" s="3"/>
      <c r="J2" s="4"/>
    </row>
    <row r="3" spans="1:28" ht="18" customHeight="1" x14ac:dyDescent="0.3">
      <c r="A3" s="300" t="s">
        <v>10</v>
      </c>
      <c r="B3" s="300"/>
      <c r="C3" s="300"/>
      <c r="D3" s="300"/>
      <c r="E3" s="300"/>
      <c r="F3" s="300"/>
      <c r="G3" s="3"/>
      <c r="H3" s="3"/>
      <c r="I3" s="3"/>
      <c r="J3" s="4"/>
    </row>
    <row r="4" spans="1:28" s="5" customFormat="1" ht="18.75" customHeight="1" x14ac:dyDescent="0.3">
      <c r="A4" s="187" t="s">
        <v>11</v>
      </c>
      <c r="B4" s="188"/>
      <c r="C4" s="188"/>
      <c r="D4" s="189" t="s">
        <v>12</v>
      </c>
      <c r="E4" s="172"/>
      <c r="F4" s="16"/>
      <c r="G4" s="2"/>
      <c r="H4" s="2"/>
      <c r="R4" s="129" t="str">
        <f>+A4</f>
        <v xml:space="preserve">Ditta </v>
      </c>
      <c r="S4" s="130"/>
      <c r="T4" s="130"/>
      <c r="U4" s="131"/>
      <c r="V4" s="262" t="str">
        <f>+D4</f>
        <v>Cassa di disoccupazione</v>
      </c>
      <c r="W4" s="263"/>
      <c r="X4" s="263"/>
      <c r="Y4" s="263"/>
      <c r="Z4" s="263"/>
      <c r="AA4" s="263"/>
      <c r="AB4" s="264"/>
    </row>
    <row r="5" spans="1:28" s="5" customFormat="1" ht="18.75" customHeight="1" x14ac:dyDescent="0.3">
      <c r="A5" s="294"/>
      <c r="B5" s="295"/>
      <c r="C5" s="295"/>
      <c r="D5" s="287"/>
      <c r="E5" s="288"/>
      <c r="F5" s="289"/>
      <c r="G5" s="2"/>
      <c r="H5" s="2"/>
      <c r="R5" s="271" t="str">
        <f>IF(ISBLANK(A5),"",A5)</f>
        <v/>
      </c>
      <c r="S5" s="272"/>
      <c r="T5" s="272"/>
      <c r="U5" s="273"/>
      <c r="V5" s="265" t="str">
        <f>IF(ISBLANK(D5),"",D5)</f>
        <v/>
      </c>
      <c r="W5" s="266"/>
      <c r="X5" s="266"/>
      <c r="Y5" s="266"/>
      <c r="Z5" s="266"/>
      <c r="AA5" s="266"/>
      <c r="AB5" s="267"/>
    </row>
    <row r="6" spans="1:28" s="5" customFormat="1" ht="18.75" customHeight="1" x14ac:dyDescent="0.3">
      <c r="A6" s="294"/>
      <c r="B6" s="295"/>
      <c r="C6" s="295"/>
      <c r="D6" s="290"/>
      <c r="E6" s="291"/>
      <c r="F6" s="292"/>
      <c r="G6" s="2"/>
      <c r="H6" s="2"/>
      <c r="R6" s="271" t="str">
        <f t="shared" ref="R6:R8" si="0">IF(ISBLANK(A6),"",A6)</f>
        <v/>
      </c>
      <c r="S6" s="272"/>
      <c r="T6" s="272"/>
      <c r="U6" s="273"/>
      <c r="V6" s="268" t="str">
        <f>IF(ISBLANK(D6),"",D6)</f>
        <v/>
      </c>
      <c r="W6" s="269"/>
      <c r="X6" s="269"/>
      <c r="Y6" s="269"/>
      <c r="Z6" s="269"/>
      <c r="AA6" s="269"/>
      <c r="AB6" s="270"/>
    </row>
    <row r="7" spans="1:28" s="5" customFormat="1" ht="18.75" customHeight="1" x14ac:dyDescent="0.3">
      <c r="A7" s="294"/>
      <c r="B7" s="295"/>
      <c r="C7" s="295"/>
      <c r="D7" s="290"/>
      <c r="E7" s="291"/>
      <c r="F7" s="292"/>
      <c r="G7" s="2"/>
      <c r="H7" s="2"/>
      <c r="R7" s="271" t="str">
        <f t="shared" si="0"/>
        <v/>
      </c>
      <c r="S7" s="272"/>
      <c r="T7" s="272"/>
      <c r="U7" s="273"/>
      <c r="V7" s="268" t="str">
        <f>IF(ISBLANK(D7),"",D7)</f>
        <v/>
      </c>
      <c r="W7" s="269"/>
      <c r="X7" s="269"/>
      <c r="Y7" s="269"/>
      <c r="Z7" s="269"/>
      <c r="AA7" s="269"/>
      <c r="AB7" s="270"/>
    </row>
    <row r="8" spans="1:28" s="5" customFormat="1" ht="18.75" customHeight="1" x14ac:dyDescent="0.3">
      <c r="A8" s="294"/>
      <c r="B8" s="295"/>
      <c r="C8" s="295"/>
      <c r="D8" s="297"/>
      <c r="E8" s="298"/>
      <c r="F8" s="299"/>
      <c r="G8" s="2"/>
      <c r="H8" s="60" t="s">
        <v>4</v>
      </c>
      <c r="I8" s="5" t="s">
        <v>8</v>
      </c>
      <c r="R8" s="271" t="str">
        <f t="shared" si="0"/>
        <v/>
      </c>
      <c r="S8" s="272"/>
      <c r="T8" s="272"/>
      <c r="U8" s="273"/>
      <c r="V8" s="274" t="str">
        <f>IF(ISBLANK(D8),"",D8)</f>
        <v/>
      </c>
      <c r="W8" s="275"/>
      <c r="X8" s="275"/>
      <c r="Y8" s="275"/>
      <c r="Z8" s="275"/>
      <c r="AA8" s="275"/>
      <c r="AB8" s="276"/>
    </row>
    <row r="9" spans="1:28" s="5" customFormat="1" ht="18.75" customHeight="1" x14ac:dyDescent="0.3">
      <c r="A9" s="190" t="s">
        <v>13</v>
      </c>
      <c r="B9" s="293"/>
      <c r="C9" s="296"/>
      <c r="D9" s="28"/>
      <c r="E9" s="17"/>
      <c r="F9" s="18"/>
      <c r="G9" s="2"/>
      <c r="H9" s="62">
        <v>44470</v>
      </c>
      <c r="I9" s="106">
        <v>6.4000000000000001E-2</v>
      </c>
      <c r="R9" s="132" t="str">
        <f>+A9</f>
        <v>Settore d'esercizio</v>
      </c>
      <c r="S9" s="275" t="str">
        <f>IF(ISBLANK(B9),"",B9)</f>
        <v/>
      </c>
      <c r="T9" s="275"/>
      <c r="U9" s="276"/>
      <c r="V9" s="133"/>
      <c r="W9" s="134"/>
      <c r="X9" s="134"/>
      <c r="Y9" s="125"/>
      <c r="Z9" s="125"/>
      <c r="AA9" s="125"/>
      <c r="AB9" s="124"/>
    </row>
    <row r="10" spans="1:28" s="5" customFormat="1" ht="18.75" customHeight="1" x14ac:dyDescent="0.3">
      <c r="A10" s="191" t="s">
        <v>14</v>
      </c>
      <c r="B10" s="301"/>
      <c r="C10" s="302"/>
      <c r="D10" s="192"/>
      <c r="E10" s="20"/>
      <c r="F10" s="21"/>
      <c r="G10" s="2"/>
      <c r="H10" s="62">
        <v>44501</v>
      </c>
      <c r="I10" s="106">
        <v>6.4000000000000001E-2</v>
      </c>
      <c r="R10" s="143" t="str">
        <f>+A10</f>
        <v>No RIS + SE</v>
      </c>
      <c r="S10" s="283" t="str">
        <f t="shared" ref="S10:S11" si="1">IF(ISBLANK(B10),"",B10)</f>
        <v/>
      </c>
      <c r="T10" s="283"/>
      <c r="U10" s="284"/>
      <c r="V10" s="144"/>
      <c r="W10" s="145"/>
      <c r="X10" s="145"/>
      <c r="Y10" s="146"/>
      <c r="Z10" s="146"/>
      <c r="AA10" s="146"/>
      <c r="AB10" s="147"/>
    </row>
    <row r="11" spans="1:28" s="5" customFormat="1" ht="18.75" customHeight="1" x14ac:dyDescent="0.3">
      <c r="A11" s="190" t="s">
        <v>15</v>
      </c>
      <c r="B11" s="293"/>
      <c r="C11" s="293"/>
      <c r="D11" s="192"/>
      <c r="E11" s="20"/>
      <c r="F11" s="21"/>
      <c r="G11" s="2"/>
      <c r="H11" s="62">
        <v>44531</v>
      </c>
      <c r="I11" s="106">
        <v>6.4000000000000001E-2</v>
      </c>
      <c r="R11" s="132"/>
      <c r="S11" s="275" t="str">
        <f t="shared" si="1"/>
        <v/>
      </c>
      <c r="T11" s="275"/>
      <c r="U11" s="276"/>
      <c r="V11" s="135"/>
      <c r="W11" s="136"/>
      <c r="X11" s="136"/>
      <c r="Y11" s="125"/>
      <c r="Z11" s="125"/>
      <c r="AA11" s="125"/>
      <c r="AB11" s="124"/>
    </row>
    <row r="12" spans="1:28" s="5" customFormat="1" ht="18.75" customHeight="1" x14ac:dyDescent="0.3">
      <c r="A12" s="190" t="s">
        <v>16</v>
      </c>
      <c r="B12" s="293"/>
      <c r="C12" s="293"/>
      <c r="D12" s="192"/>
      <c r="E12" s="20"/>
      <c r="F12" s="21"/>
      <c r="G12" s="2"/>
      <c r="H12" s="235"/>
      <c r="I12" s="236"/>
      <c r="R12" s="256" t="s">
        <v>97</v>
      </c>
      <c r="S12" s="257"/>
      <c r="T12" s="257"/>
      <c r="U12" s="257"/>
      <c r="V12" s="257"/>
      <c r="W12" s="257"/>
      <c r="X12" s="257"/>
      <c r="Y12" s="257"/>
      <c r="Z12" s="257"/>
      <c r="AA12" s="257"/>
      <c r="AB12" s="258"/>
    </row>
    <row r="13" spans="1:28" s="5" customFormat="1" ht="18.75" customHeight="1" x14ac:dyDescent="0.3">
      <c r="A13" s="19" t="s">
        <v>2</v>
      </c>
      <c r="B13" s="293"/>
      <c r="C13" s="293"/>
      <c r="D13" s="192"/>
      <c r="E13" s="20"/>
      <c r="F13" s="21"/>
      <c r="G13" s="2"/>
      <c r="H13" s="235"/>
      <c r="I13" s="236"/>
      <c r="R13" s="256"/>
      <c r="S13" s="257"/>
      <c r="T13" s="257"/>
      <c r="U13" s="257"/>
      <c r="V13" s="257"/>
      <c r="W13" s="257"/>
      <c r="X13" s="257"/>
      <c r="Y13" s="257"/>
      <c r="Z13" s="257"/>
      <c r="AA13" s="257"/>
      <c r="AB13" s="258"/>
    </row>
    <row r="14" spans="1:28" s="5" customFormat="1" ht="18.75" customHeight="1" x14ac:dyDescent="0.3">
      <c r="A14" s="190" t="s">
        <v>17</v>
      </c>
      <c r="B14" s="17"/>
      <c r="C14" s="20"/>
      <c r="D14" s="192"/>
      <c r="E14" s="20"/>
      <c r="F14" s="21"/>
      <c r="G14" s="2"/>
      <c r="H14" s="235"/>
      <c r="I14" s="236"/>
      <c r="R14" s="256"/>
      <c r="S14" s="257"/>
      <c r="T14" s="257"/>
      <c r="U14" s="257"/>
      <c r="V14" s="257"/>
      <c r="W14" s="257"/>
      <c r="X14" s="257"/>
      <c r="Y14" s="257"/>
      <c r="Z14" s="257"/>
      <c r="AA14" s="257"/>
      <c r="AB14" s="258"/>
    </row>
    <row r="15" spans="1:28" s="5" customFormat="1" ht="21.75" customHeight="1" x14ac:dyDescent="0.3">
      <c r="A15" s="306"/>
      <c r="B15" s="307"/>
      <c r="C15" s="307"/>
      <c r="D15" s="307"/>
      <c r="E15" s="307"/>
      <c r="F15" s="308"/>
      <c r="G15" s="2"/>
      <c r="H15" s="235"/>
      <c r="I15" s="236"/>
      <c r="R15" s="277"/>
      <c r="S15" s="278"/>
      <c r="T15" s="278"/>
      <c r="U15" s="278"/>
      <c r="V15" s="278"/>
      <c r="W15" s="278"/>
      <c r="X15" s="278"/>
      <c r="Y15" s="278"/>
      <c r="Z15" s="278"/>
      <c r="AA15" s="278"/>
      <c r="AB15" s="279"/>
    </row>
    <row r="16" spans="1:28" s="22" customFormat="1" ht="30" customHeight="1" x14ac:dyDescent="0.3">
      <c r="A16" s="54" t="s">
        <v>18</v>
      </c>
      <c r="B16" s="55"/>
      <c r="C16" s="61">
        <v>44470</v>
      </c>
      <c r="D16" s="304" t="s">
        <v>19</v>
      </c>
      <c r="E16" s="304"/>
      <c r="F16" s="305"/>
      <c r="G16" s="46">
        <f>IF(C16="","",NETWORKDAYS(C16,EOMONTH(C16,0)))</f>
        <v>21</v>
      </c>
      <c r="H16" s="47"/>
      <c r="J16" s="57" t="s">
        <v>3</v>
      </c>
      <c r="R16" s="281" t="str">
        <f>+A16</f>
        <v>Periodo di conteggio (mese)</v>
      </c>
      <c r="S16" s="282"/>
      <c r="T16" s="282"/>
      <c r="U16" s="280">
        <f>IF(ISBLANK(C16),"",+C16)</f>
        <v>44470</v>
      </c>
      <c r="V16" s="280"/>
      <c r="W16" s="126"/>
      <c r="X16" s="126"/>
      <c r="Y16" s="126"/>
      <c r="Z16" s="126"/>
      <c r="AA16" s="126"/>
      <c r="AB16" s="126"/>
    </row>
    <row r="17" spans="1:28" s="5" customFormat="1" x14ac:dyDescent="0.3">
      <c r="A17" s="286" t="str">
        <f>IF(OR(I17=I18,I17="",I18=""),"",J17)</f>
        <v/>
      </c>
      <c r="B17" s="286"/>
      <c r="C17" s="286"/>
      <c r="D17" s="286"/>
      <c r="E17" s="286"/>
      <c r="F17" s="286"/>
      <c r="G17" s="2"/>
      <c r="H17" s="2"/>
      <c r="I17" s="58" t="str">
        <f>IF(C16="","",TEXT(C16,"MM"))</f>
        <v>10</v>
      </c>
      <c r="J17" s="193" t="s">
        <v>22</v>
      </c>
      <c r="R17" s="109"/>
      <c r="S17" s="109"/>
      <c r="T17" s="109"/>
      <c r="U17" s="128"/>
      <c r="V17" s="109"/>
      <c r="W17" s="109"/>
      <c r="X17" s="109"/>
      <c r="Y17" s="109"/>
      <c r="Z17" s="109"/>
      <c r="AA17" s="109"/>
      <c r="AB17" s="109"/>
    </row>
    <row r="18" spans="1:28" ht="36.65" customHeight="1" x14ac:dyDescent="0.3">
      <c r="A18" s="311" t="s">
        <v>113</v>
      </c>
      <c r="B18" s="312"/>
      <c r="C18" s="312"/>
      <c r="D18" s="312"/>
      <c r="E18" s="312"/>
      <c r="F18" s="313"/>
      <c r="I18" s="42" t="str">
        <f>IF(C19="","",TEXT(C19,"MM"))</f>
        <v/>
      </c>
      <c r="L18" s="44"/>
      <c r="R18" s="255" t="s">
        <v>107</v>
      </c>
      <c r="S18" s="255"/>
      <c r="T18" s="255"/>
      <c r="U18" s="255"/>
      <c r="V18" s="255"/>
      <c r="W18" s="255"/>
      <c r="X18" s="255"/>
      <c r="Y18" s="255"/>
      <c r="Z18" s="255"/>
      <c r="AA18" s="255"/>
      <c r="AB18" s="255"/>
    </row>
    <row r="19" spans="1:28" ht="22.9" customHeight="1" x14ac:dyDescent="0.3">
      <c r="A19" s="36"/>
      <c r="B19" s="35" t="s">
        <v>20</v>
      </c>
      <c r="C19" s="41"/>
      <c r="D19" s="35" t="s">
        <v>21</v>
      </c>
      <c r="E19" s="314"/>
      <c r="F19" s="315"/>
      <c r="G19" s="59">
        <f>IF(AND(C19&gt;0,E19&gt;0),NETWORKDAYS(C19,E19),G16)</f>
        <v>21</v>
      </c>
      <c r="I19" s="42" t="str">
        <f>IF(E19="","",TEXT(E19,"MM"))</f>
        <v/>
      </c>
      <c r="R19" s="255"/>
      <c r="S19" s="255"/>
      <c r="T19" s="255"/>
      <c r="U19" s="255"/>
      <c r="V19" s="255"/>
      <c r="W19" s="255"/>
      <c r="X19" s="255"/>
      <c r="Y19" s="255"/>
      <c r="Z19" s="255"/>
      <c r="AA19" s="255"/>
      <c r="AB19" s="255"/>
    </row>
    <row r="20" spans="1:28" ht="19.149999999999999" customHeight="1" x14ac:dyDescent="0.3">
      <c r="A20" s="37"/>
      <c r="B20" s="38"/>
      <c r="C20" s="39"/>
      <c r="D20" s="38"/>
      <c r="E20" s="43"/>
      <c r="F20" s="40">
        <f>IF(I18=I19,G19,J20)</f>
        <v>21</v>
      </c>
      <c r="G20" s="56"/>
      <c r="J20" s="194" t="s">
        <v>23</v>
      </c>
      <c r="R20" s="255"/>
      <c r="S20" s="255"/>
      <c r="T20" s="255"/>
      <c r="U20" s="255"/>
      <c r="V20" s="255"/>
      <c r="W20" s="255"/>
      <c r="X20" s="255"/>
      <c r="Y20" s="255"/>
      <c r="Z20" s="255"/>
      <c r="AA20" s="255"/>
      <c r="AB20" s="255"/>
    </row>
    <row r="21" spans="1:28" ht="17.5" customHeight="1" x14ac:dyDescent="0.3">
      <c r="A21" s="248" t="s">
        <v>102</v>
      </c>
      <c r="B21" s="248"/>
      <c r="C21" s="248"/>
      <c r="D21" s="248"/>
      <c r="E21" s="248"/>
      <c r="F21" s="248"/>
      <c r="G21" s="56"/>
      <c r="R21" s="148"/>
      <c r="S21" s="148"/>
      <c r="T21" s="148"/>
      <c r="U21" s="148"/>
      <c r="V21" s="259" t="s">
        <v>53</v>
      </c>
      <c r="W21" s="259"/>
      <c r="X21" s="259"/>
      <c r="Y21" s="259"/>
      <c r="Z21" s="259"/>
      <c r="AA21" s="148"/>
      <c r="AB21" s="148"/>
    </row>
    <row r="22" spans="1:28" ht="28.9" customHeight="1" x14ac:dyDescent="0.3">
      <c r="A22" s="249"/>
      <c r="B22" s="249"/>
      <c r="C22" s="249"/>
      <c r="D22" s="249"/>
      <c r="E22" s="249"/>
      <c r="F22" s="249"/>
      <c r="G22" s="2"/>
      <c r="V22" s="259"/>
      <c r="W22" s="259"/>
      <c r="X22" s="259"/>
      <c r="Y22" s="259"/>
      <c r="Z22" s="259"/>
    </row>
    <row r="23" spans="1:28" ht="28" x14ac:dyDescent="0.3">
      <c r="A23" s="250" t="s">
        <v>24</v>
      </c>
      <c r="B23" s="250"/>
      <c r="C23" s="250"/>
      <c r="D23" s="250"/>
      <c r="E23" s="195"/>
      <c r="F23" s="12"/>
      <c r="G23" s="2"/>
      <c r="H23"/>
      <c r="R23" s="260" t="str">
        <f>+A23</f>
        <v>Perdita di lavoro per ragioni economiche</v>
      </c>
      <c r="S23" s="260"/>
      <c r="T23" s="260"/>
      <c r="U23" s="260"/>
      <c r="V23" s="110" t="s">
        <v>6</v>
      </c>
      <c r="W23" s="111"/>
      <c r="X23" s="110" t="s">
        <v>98</v>
      </c>
      <c r="Y23" s="111"/>
      <c r="Z23" s="110" t="s">
        <v>7</v>
      </c>
      <c r="AB23" s="112" t="s">
        <v>54</v>
      </c>
    </row>
    <row r="24" spans="1:28" ht="25.5" customHeight="1" x14ac:dyDescent="0.3">
      <c r="A24" s="173" t="s">
        <v>25</v>
      </c>
      <c r="B24" s="8"/>
      <c r="C24" s="8"/>
      <c r="D24" s="8"/>
      <c r="E24" s="2"/>
      <c r="F24" s="137">
        <f>+AB24</f>
        <v>0</v>
      </c>
      <c r="G24" s="2"/>
      <c r="H24"/>
      <c r="P24">
        <f>COLUMN('Classificazione categ salariali'!$E$71)</f>
        <v>5</v>
      </c>
      <c r="R24" s="243" t="str">
        <f>+A24</f>
        <v>Numero di lavoratori aventi diritto</v>
      </c>
      <c r="S24" s="243"/>
      <c r="T24" s="243"/>
      <c r="U24" s="244"/>
      <c r="V24" s="137">
        <f>VLOOKUP(V$23,'Classificazione categ salariali'!$A$72:$M$74,$P24,FALSE)</f>
        <v>0</v>
      </c>
      <c r="W24" s="113"/>
      <c r="X24" s="137">
        <f>VLOOKUP(X$23,'Classificazione categ salariali'!$A$72:$M$74,$P24,FALSE)</f>
        <v>0</v>
      </c>
      <c r="Y24" s="113"/>
      <c r="Z24" s="137">
        <f>VLOOKUP(Z$23,'Classificazione categ salariali'!$A$72:$M$74,$P24,FALSE)</f>
        <v>0</v>
      </c>
      <c r="AA24" s="113"/>
      <c r="AB24" s="137">
        <f>SUM(V24,X24,Z24)</f>
        <v>0</v>
      </c>
    </row>
    <row r="25" spans="1:28" ht="25.5" customHeight="1" x14ac:dyDescent="0.3">
      <c r="A25" s="173" t="s">
        <v>26</v>
      </c>
      <c r="B25" s="8"/>
      <c r="C25" s="8"/>
      <c r="D25" s="253"/>
      <c r="E25" s="254"/>
      <c r="F25" s="205">
        <f>+AB25</f>
        <v>0</v>
      </c>
      <c r="G25" s="2"/>
      <c r="H25"/>
      <c r="I25" s="194" t="s">
        <v>27</v>
      </c>
      <c r="P25">
        <f>COLUMN('Classificazione categ salariali'!$F$71)</f>
        <v>6</v>
      </c>
      <c r="R25" s="243" t="str">
        <f>+A25</f>
        <v>Numero di lavoratori colpiti dal lavoro ridotto (LR)</v>
      </c>
      <c r="S25" s="243"/>
      <c r="T25" s="243"/>
      <c r="U25" s="244"/>
      <c r="V25" s="137">
        <f>VLOOKUP(V$23,'Classificazione categ salariali'!$A$72:$M$74,$P25,FALSE)</f>
        <v>0</v>
      </c>
      <c r="W25" s="113"/>
      <c r="X25" s="137">
        <f>VLOOKUP(X$23,'Classificazione categ salariali'!$A$72:$M$74,$P25,FALSE)</f>
        <v>0</v>
      </c>
      <c r="Y25" s="113"/>
      <c r="Z25" s="137">
        <f>VLOOKUP(Z$23,'Classificazione categ salariali'!$A$72:$M$74,$P25,FALSE)</f>
        <v>0</v>
      </c>
      <c r="AA25" s="113"/>
      <c r="AB25" s="205">
        <f>IF(SUM(V25,X25,Z25)&gt;AB24,$I$25,SUM(V25,X25,Z25))</f>
        <v>0</v>
      </c>
    </row>
    <row r="26" spans="1:28" ht="25.5" customHeight="1" x14ac:dyDescent="0.3">
      <c r="A26" s="173"/>
      <c r="B26" s="8"/>
      <c r="C26" s="8"/>
      <c r="D26" s="8"/>
      <c r="E26" s="2"/>
      <c r="F26" s="25"/>
      <c r="G26" s="204">
        <f>IF(X26="---",0,+X26/5*F20)</f>
        <v>0</v>
      </c>
      <c r="H26"/>
      <c r="P26" s="66"/>
      <c r="Q26" s="66"/>
      <c r="R26" s="261" t="s">
        <v>55</v>
      </c>
      <c r="S26" s="261"/>
      <c r="T26" s="261"/>
      <c r="U26" s="261"/>
      <c r="V26" s="113"/>
      <c r="W26" s="113"/>
      <c r="X26" s="225" t="str">
        <f>+'Classificazione categ salariali'!G73</f>
        <v>---</v>
      </c>
      <c r="Y26" s="113"/>
      <c r="Z26" s="113"/>
      <c r="AA26" s="113"/>
      <c r="AB26" s="113"/>
    </row>
    <row r="27" spans="1:28" ht="25.5" customHeight="1" x14ac:dyDescent="0.3">
      <c r="A27" s="247" t="s">
        <v>28</v>
      </c>
      <c r="B27" s="247"/>
      <c r="C27" s="247"/>
      <c r="D27" s="247"/>
      <c r="E27" s="11" t="s">
        <v>29</v>
      </c>
      <c r="F27" s="138">
        <f>+AB27</f>
        <v>0</v>
      </c>
      <c r="G27" s="6"/>
      <c r="H27"/>
      <c r="P27">
        <f>COLUMN('Classificazione categ salariali'!$H$71)</f>
        <v>8</v>
      </c>
      <c r="Q27" s="52"/>
      <c r="R27" s="243" t="str">
        <f>+A27</f>
        <v>Somma totale delle ore di lavoro previste di tutti i lavoratori aventi diritto</v>
      </c>
      <c r="S27" s="243"/>
      <c r="T27" s="243"/>
      <c r="U27" s="244"/>
      <c r="V27" s="138">
        <f>VLOOKUP(V$23,'Classificazione categ salariali'!$A$72:$M$74,$P27,FALSE)</f>
        <v>0</v>
      </c>
      <c r="W27" s="113"/>
      <c r="X27" s="138">
        <f>VLOOKUP(X$23,'Classificazione categ salariali'!$A$72:$M$74,$P27,FALSE)</f>
        <v>0</v>
      </c>
      <c r="Y27" s="113"/>
      <c r="Z27" s="138">
        <f>VLOOKUP(Z$23,'Classificazione categ salariali'!$A$72:$M$74,$P27,FALSE)</f>
        <v>0</v>
      </c>
      <c r="AA27" s="113"/>
      <c r="AB27" s="138">
        <f>SUM(V27,X27,Z27)</f>
        <v>0</v>
      </c>
    </row>
    <row r="28" spans="1:28" ht="25.5" customHeight="1" x14ac:dyDescent="0.3">
      <c r="A28" s="247" t="s">
        <v>30</v>
      </c>
      <c r="B28" s="247"/>
      <c r="C28" s="247"/>
      <c r="D28" s="247"/>
      <c r="E28" s="11" t="s">
        <v>29</v>
      </c>
      <c r="F28" s="138">
        <f>+AB28</f>
        <v>0</v>
      </c>
      <c r="G28" s="6"/>
      <c r="H28"/>
      <c r="P28">
        <f>COLUMN('Classificazione categ salariali'!$I$71)</f>
        <v>9</v>
      </c>
      <c r="Q28" s="52"/>
      <c r="R28" s="243" t="str">
        <f>+A28</f>
        <v>Somma totale delle ore perse per ragioni economiche di tutti i lavoratori colpiti dal LR</v>
      </c>
      <c r="S28" s="243"/>
      <c r="T28" s="243"/>
      <c r="U28" s="244"/>
      <c r="V28" s="138">
        <f>IF(V25=0,0,VLOOKUP(V$23,'Classificazione categ salariali'!$A$72:$M$74,$P28,FALSE))</f>
        <v>0</v>
      </c>
      <c r="W28" s="113"/>
      <c r="X28" s="138">
        <f>IF(X25=0,0,VLOOKUP(X$23,'Classificazione categ salariali'!$A$72:$M$74,$P28,FALSE))</f>
        <v>0</v>
      </c>
      <c r="Y28" s="113"/>
      <c r="Z28" s="138">
        <f>IF(Z25=0,0,VLOOKUP(Z$23,'Classificazione categ salariali'!$A$72:$M$74,$P28,FALSE))</f>
        <v>0</v>
      </c>
      <c r="AA28" s="113"/>
      <c r="AB28" s="138">
        <f>SUM(V28,X28,Z28)</f>
        <v>0</v>
      </c>
    </row>
    <row r="29" spans="1:28" ht="25.5" customHeight="1" x14ac:dyDescent="0.3">
      <c r="A29" s="252" t="s">
        <v>31</v>
      </c>
      <c r="B29" s="252"/>
      <c r="C29" s="252"/>
      <c r="D29" s="252"/>
      <c r="E29" s="11"/>
      <c r="F29" s="24">
        <f>+AB29</f>
        <v>0</v>
      </c>
      <c r="G29" s="7"/>
      <c r="H29"/>
      <c r="J29" s="194" t="s">
        <v>32</v>
      </c>
      <c r="P29" s="52"/>
      <c r="Q29" s="52"/>
      <c r="R29" s="243" t="str">
        <f>+A29</f>
        <v>Perdita di lavoro per ragioni economiche in percentuale</v>
      </c>
      <c r="S29" s="243"/>
      <c r="T29" s="243"/>
      <c r="U29" s="244"/>
      <c r="V29" s="139">
        <f>IF(V28=0,0,IF(V28&gt;V27,$J29,V28/V27))</f>
        <v>0</v>
      </c>
      <c r="W29" s="113"/>
      <c r="X29" s="139">
        <f>IF(X28=0,0,IF(X28&gt;X27,$J29,X28/X27))</f>
        <v>0</v>
      </c>
      <c r="Y29" s="113"/>
      <c r="Z29" s="139">
        <f>IF(Z28=0,0,IF(Z28&gt;Z27,$J29,Z28/Z27))</f>
        <v>0</v>
      </c>
      <c r="AA29" s="113"/>
      <c r="AB29" s="139">
        <f>IF(AB28=0,0,IF(OR(ISTEXT(V29),ISTEXT(X29),ISTEXT(Z29)),$J29,IF(AB28&gt;AB27,$J29,AB28/AB27)))</f>
        <v>0</v>
      </c>
    </row>
    <row r="30" spans="1:28" ht="16.5" customHeight="1" x14ac:dyDescent="0.3">
      <c r="A30" s="2"/>
      <c r="B30" s="2"/>
      <c r="C30" s="2"/>
      <c r="D30" s="2"/>
      <c r="E30" s="2"/>
      <c r="F30" s="196" t="s">
        <v>33</v>
      </c>
      <c r="G30" s="8"/>
      <c r="H30"/>
      <c r="V30" s="113"/>
      <c r="W30" s="113"/>
      <c r="X30" s="113"/>
      <c r="Y30" s="113"/>
      <c r="Z30" s="113"/>
      <c r="AA30" s="113"/>
      <c r="AB30" s="113"/>
    </row>
    <row r="31" spans="1:28" ht="25.5" customHeight="1" x14ac:dyDescent="0.3">
      <c r="A31" s="250" t="s">
        <v>34</v>
      </c>
      <c r="B31" s="250"/>
      <c r="C31" s="250"/>
      <c r="D31" s="250"/>
      <c r="E31" s="195"/>
      <c r="F31" s="197"/>
      <c r="G31" s="207"/>
      <c r="H31"/>
      <c r="R31" s="260" t="str">
        <f>+A31</f>
        <v>Perdita di guadagno</v>
      </c>
      <c r="S31" s="260"/>
      <c r="T31" s="260"/>
      <c r="U31" s="260"/>
      <c r="V31" s="113"/>
      <c r="W31" s="113"/>
      <c r="X31" s="113"/>
      <c r="Y31" s="113"/>
      <c r="Z31" s="113"/>
      <c r="AA31" s="113"/>
      <c r="AB31" s="113"/>
    </row>
    <row r="32" spans="1:28" ht="33.65" customHeight="1" x14ac:dyDescent="0.3">
      <c r="A32" s="251" t="s">
        <v>94</v>
      </c>
      <c r="B32" s="251"/>
      <c r="C32" s="251"/>
      <c r="D32" s="251"/>
      <c r="E32" s="11" t="s">
        <v>0</v>
      </c>
      <c r="F32" s="138">
        <f>+AB32</f>
        <v>0</v>
      </c>
      <c r="G32" s="2"/>
      <c r="H32"/>
      <c r="P32">
        <f>COLUMN('Classificazione categ salariali'!$L$71)</f>
        <v>12</v>
      </c>
      <c r="R32" s="243" t="str">
        <f>+A32</f>
        <v>Massa salariale soggetta all’obbligo di contribuzione AVS di tutti i lavoratori aventi diritto
(max. 12'350 fr. a persona)</v>
      </c>
      <c r="S32" s="243"/>
      <c r="T32" s="243"/>
      <c r="U32" s="244"/>
      <c r="V32" s="138">
        <f>VLOOKUP(V$23,'Classificazione categ salariali'!$A$72:$M$74,$P32,FALSE)</f>
        <v>0</v>
      </c>
      <c r="W32" s="113"/>
      <c r="X32" s="138">
        <f>VLOOKUP(X$23,'Classificazione categ salariali'!$A$72:$M$74,$P32,FALSE)</f>
        <v>0</v>
      </c>
      <c r="Y32" s="113"/>
      <c r="Z32" s="138">
        <f>VLOOKUP(Z$23,'Classificazione categ salariali'!$A$72:$M$74,$P32,FALSE)</f>
        <v>0</v>
      </c>
      <c r="AA32" s="113"/>
      <c r="AB32" s="138">
        <f t="shared" ref="AB32" si="2">SUM(V32,X32,Z32)</f>
        <v>0</v>
      </c>
    </row>
    <row r="33" spans="1:29" ht="25.5" customHeight="1" x14ac:dyDescent="0.3">
      <c r="A33" s="247" t="s">
        <v>95</v>
      </c>
      <c r="B33" s="247"/>
      <c r="C33" s="247"/>
      <c r="D33" s="247"/>
      <c r="E33" s="11" t="s">
        <v>0</v>
      </c>
      <c r="F33" s="10">
        <f>+AB33</f>
        <v>0</v>
      </c>
      <c r="G33" s="191"/>
      <c r="H33" s="2"/>
      <c r="R33" s="243" t="str">
        <f>+A33</f>
        <v>Massa salariale per le ore perse (% di perdita di lavoro per motivi economici)</v>
      </c>
      <c r="S33" s="243"/>
      <c r="T33" s="243"/>
      <c r="U33" s="244"/>
      <c r="V33" s="114">
        <f>IF(ISTEXT(V29),"",ROUND(IF(OR(V32="",V32&gt;V24*12350),"",V32*V29)*20,0)/20)</f>
        <v>0</v>
      </c>
      <c r="X33" s="114">
        <f>IF(ISTEXT(X29),"",ROUND(IF(OR(X32="",X32&gt;X24*12350),"",X32*X29)*20,0)/20)</f>
        <v>0</v>
      </c>
      <c r="Z33" s="114">
        <f>IF(ISTEXT(Z29),"",ROUND(IF(OR(Z32="",Z32&gt;Z24*12350),"",Z32*Z29)*20,0)/20)</f>
        <v>0</v>
      </c>
      <c r="AB33" s="114">
        <f>IF(OR(ISTEXT(V33),ISTEXT(X33),ISTEXT(Z33)),"",SUM(V33,X33,Z33))</f>
        <v>0</v>
      </c>
    </row>
    <row r="34" spans="1:29" ht="26.5" customHeight="1" x14ac:dyDescent="0.3">
      <c r="A34" s="310" t="str">
        <f>IF($F$32&gt;$F$24*12350,J34,"")</f>
        <v/>
      </c>
      <c r="B34" s="310"/>
      <c r="C34" s="310"/>
      <c r="D34" s="310"/>
      <c r="E34" s="310"/>
      <c r="F34" s="310"/>
      <c r="G34" s="2"/>
      <c r="H34"/>
      <c r="J34" s="194" t="s">
        <v>35</v>
      </c>
    </row>
    <row r="35" spans="1:29" ht="25.5" customHeight="1" x14ac:dyDescent="0.3">
      <c r="A35" s="250" t="s">
        <v>36</v>
      </c>
      <c r="B35" s="250"/>
      <c r="C35" s="250"/>
      <c r="D35" s="250"/>
      <c r="E35" s="195"/>
      <c r="F35" s="203"/>
      <c r="G35" s="207"/>
      <c r="H35"/>
      <c r="R35" s="260" t="str">
        <f>+A35</f>
        <v>Calcolo dell’indennità</v>
      </c>
      <c r="S35" s="260"/>
      <c r="T35" s="319" t="s">
        <v>56</v>
      </c>
      <c r="U35" s="319"/>
      <c r="V35" s="127">
        <v>1</v>
      </c>
      <c r="W35" s="109"/>
      <c r="X35" s="222" t="str">
        <f>IF(ISERROR(+X36/X33),"",+X36/X33)</f>
        <v/>
      </c>
      <c r="Y35" s="109"/>
      <c r="Z35" s="127">
        <v>0.8</v>
      </c>
      <c r="AA35" s="109"/>
      <c r="AB35" s="127"/>
    </row>
    <row r="36" spans="1:29" ht="25.5" customHeight="1" x14ac:dyDescent="0.3">
      <c r="A36" s="252" t="s">
        <v>37</v>
      </c>
      <c r="B36" s="252"/>
      <c r="C36" s="252"/>
      <c r="D36" s="252"/>
      <c r="E36" s="13" t="s">
        <v>0</v>
      </c>
      <c r="F36" s="10">
        <f>+AB36</f>
        <v>0</v>
      </c>
      <c r="G36" s="198"/>
      <c r="J36" t="s">
        <v>130</v>
      </c>
      <c r="R36" s="243" t="str">
        <f>+A36</f>
        <v>Indennità della massa salariale per le ore perse</v>
      </c>
      <c r="S36" s="243"/>
      <c r="T36" s="243"/>
      <c r="U36" s="244"/>
      <c r="V36" s="114">
        <f>IF(ISTEXT(V33),"",ROUND(V33*V35*20,0)/20)</f>
        <v>0</v>
      </c>
      <c r="X36" s="138">
        <f>IF(ISTEXT(X33),"",IF(OR(G26=0,ISTEXT(X29)),0,MIN(MAX(+X33*Z35,3470/(X26/5*G16)*X28),X33)))</f>
        <v>0</v>
      </c>
      <c r="Z36" s="114">
        <f>IF(ISTEXT(Z33),"",ROUND(Z33*Z35*20,0)/20)</f>
        <v>0</v>
      </c>
      <c r="AB36" s="114">
        <f>IF(OR(ISTEXT(V36),ISTEXT(X36),ISTEXT(Z36)),"",SUM(V36,X36,Z36))</f>
        <v>0</v>
      </c>
    </row>
    <row r="37" spans="1:29" ht="34.5" customHeight="1" x14ac:dyDescent="0.3">
      <c r="A37" s="252" t="s">
        <v>129</v>
      </c>
      <c r="B37" s="252"/>
      <c r="C37" s="252"/>
      <c r="D37" s="252"/>
      <c r="E37" s="13" t="s">
        <v>0</v>
      </c>
      <c r="F37" s="15">
        <f>+AB37</f>
        <v>0</v>
      </c>
      <c r="G37" s="198"/>
      <c r="J37" s="240">
        <f>IF(OR(V25=0,V24=0),0,IF(ROUND(V32/$F$20*V35/V24*V25*20,0)/20&gt;=ROUND(V36*20,0)/20,V36,ROUND(V32/$F$20*V35/V24*V25*20,0)/20))</f>
        <v>0</v>
      </c>
      <c r="K37" s="240"/>
      <c r="L37" s="240">
        <f>IF(OR(X35="",X25=0,X24=0),0,IF(ROUND(X32/$F$20*X35/X24*X25*20,0)/20&gt;=ROUND(X36*20,0)/20,X36,ROUND(X32/$F$20*X35/X24*X25*20,0)/20))</f>
        <v>0</v>
      </c>
      <c r="M37" s="240"/>
      <c r="N37" s="240">
        <f t="shared" ref="N37" si="3">IF(OR(Z25=0,Z24=0),0,IF(ROUND(Z32/$F$20*Z35/Z24*Z25*20,0)/20&gt;=ROUND(Z36*20,0)/20,Z36,ROUND(Z32/$F$20*Z35/Z24*Z25*20,0)/20))</f>
        <v>0</v>
      </c>
      <c r="R37" s="243" t="s">
        <v>129</v>
      </c>
      <c r="S37" s="243"/>
      <c r="T37" s="243"/>
      <c r="U37" s="244"/>
      <c r="V37" s="239">
        <f>-J37</f>
        <v>0</v>
      </c>
      <c r="W37" s="238"/>
      <c r="X37" s="239">
        <f t="shared" ref="X37:Z37" si="4">-L37</f>
        <v>0</v>
      </c>
      <c r="Y37" s="238"/>
      <c r="Z37" s="239">
        <f t="shared" si="4"/>
        <v>0</v>
      </c>
      <c r="AB37" s="115">
        <f>IF(OR(ISTEXT(V37),ISTEXT(X37),ISTEXT(Z37)),"",SUM(V37,X37,Z37))</f>
        <v>0</v>
      </c>
    </row>
    <row r="38" spans="1:29" ht="25.5" customHeight="1" x14ac:dyDescent="0.3">
      <c r="A38" s="234" t="s">
        <v>128</v>
      </c>
      <c r="B38" s="234"/>
      <c r="C38" s="234"/>
      <c r="D38" s="234"/>
      <c r="E38" s="13" t="s">
        <v>0</v>
      </c>
      <c r="F38" s="15">
        <f>+AB38</f>
        <v>0</v>
      </c>
      <c r="G38" s="198"/>
      <c r="R38" s="232" t="s">
        <v>128</v>
      </c>
      <c r="S38" s="232"/>
      <c r="T38" s="232"/>
      <c r="U38" s="233"/>
      <c r="V38" s="115">
        <f>SUM(V36:V37)</f>
        <v>0</v>
      </c>
      <c r="W38" s="237"/>
      <c r="X38" s="115">
        <f t="shared" ref="X38:Z38" si="5">SUM(X36:X37)</f>
        <v>0</v>
      </c>
      <c r="Y38" s="237"/>
      <c r="Z38" s="115">
        <f t="shared" si="5"/>
        <v>0</v>
      </c>
      <c r="AB38" s="115">
        <f>IF(OR(ISTEXT(V38),ISTEXT(X38),ISTEXT(Z38)),"",SUM(V38,X38,Z38))</f>
        <v>0</v>
      </c>
    </row>
    <row r="39" spans="1:29" ht="31.5" customHeight="1" thickBot="1" x14ac:dyDescent="0.35">
      <c r="A39" s="316" t="str">
        <f>IF(ISBLANK(C16),"",TEXT(VLOOKUP($C$16,$H$9:$I$11,2,FALSE),"0.000%"))&amp;" di contributi alle assicurazioni sociali del datore di lavoro (AVS/AI/IPG/AD) della massa salariale per le ore perse"</f>
        <v>6.400% di contributi alle assicurazioni sociali del datore di lavoro (AVS/AI/IPG/AD) della massa salariale per le ore perse</v>
      </c>
      <c r="B39" s="316"/>
      <c r="C39" s="316"/>
      <c r="D39" s="316"/>
      <c r="E39" s="13" t="s">
        <v>0</v>
      </c>
      <c r="F39" s="15">
        <f>+AB39</f>
        <v>0</v>
      </c>
      <c r="G39" s="208"/>
      <c r="H39" s="209"/>
      <c r="R39" s="243" t="str">
        <f>+A39</f>
        <v>6.400% di contributi alle assicurazioni sociali del datore di lavoro (AVS/AI/IPG/AD) della massa salariale per le ore perse</v>
      </c>
      <c r="S39" s="243"/>
      <c r="T39" s="243"/>
      <c r="U39" s="244"/>
      <c r="V39" s="242">
        <f>IF($AB$36+$AB$37&lt;=0,0,ROUND(IF(V36=0,0,V33*VLOOKUP($C$16,$H$9:$I$11,2,FALSE))*20,0)/20)</f>
        <v>0</v>
      </c>
      <c r="W39" s="238"/>
      <c r="X39" s="242">
        <f t="shared" ref="X39:Z39" si="6">IF($AB$36+$AB$37&lt;=0,0,ROUND(IF(X36=0,0,X33*VLOOKUP($C$16,$H$9:$I$11,2,FALSE))*20,0)/20)</f>
        <v>0</v>
      </c>
      <c r="Y39" s="238"/>
      <c r="Z39" s="242">
        <f t="shared" si="6"/>
        <v>0</v>
      </c>
      <c r="AB39" s="115">
        <f t="shared" ref="AB39" si="7">SUM(V39,X39,Z39)</f>
        <v>0</v>
      </c>
    </row>
    <row r="40" spans="1:29" ht="42" customHeight="1" thickBot="1" x14ac:dyDescent="0.35">
      <c r="A40" s="50" t="s">
        <v>40</v>
      </c>
      <c r="B40" s="51"/>
      <c r="C40" s="322" t="e">
        <f>IF(-#REF!&gt;=F36,J41,"")</f>
        <v>#REF!</v>
      </c>
      <c r="D40" s="322"/>
      <c r="E40" s="14" t="s">
        <v>0</v>
      </c>
      <c r="F40" s="23" t="str">
        <f>+AB40</f>
        <v>Perdita di lavoro minima non raggiunta</v>
      </c>
      <c r="G40" s="210"/>
      <c r="H40" s="211"/>
      <c r="J40" s="194" t="s">
        <v>38</v>
      </c>
      <c r="V40" s="116">
        <f>ROUND(SUM(V38:V39)*20,0)/20</f>
        <v>0</v>
      </c>
      <c r="X40" s="116">
        <f>ROUND(SUM(X38:X39)*20,0)/20</f>
        <v>0</v>
      </c>
      <c r="Z40" s="116">
        <f>ROUND(SUM(Z38:Z39)*20,0)/20</f>
        <v>0</v>
      </c>
      <c r="AB40" s="116" t="str">
        <f>IF(OR(ISTEXT(F20),AND(C19*E19&gt;0,OR(I17&lt;&gt;I18,I17&lt;&gt;I19))),$J$17,IF(SUM(V25,X25,Z25)&gt;AB24,$I$25,IF(AB29&lt;0.1,$J41,ROUND(SUM(AB38:AB39)*20,0)/20)))</f>
        <v>Perdita di lavoro minima non raggiunta</v>
      </c>
    </row>
    <row r="41" spans="1:29" ht="18.649999999999999" customHeight="1" x14ac:dyDescent="0.35">
      <c r="A41" s="1"/>
      <c r="B41" s="1"/>
      <c r="C41" s="1"/>
      <c r="D41" s="1"/>
      <c r="E41" s="1"/>
      <c r="F41" s="9"/>
      <c r="J41" s="194" t="s">
        <v>39</v>
      </c>
    </row>
    <row r="42" spans="1:29" s="27" customFormat="1" x14ac:dyDescent="0.3">
      <c r="A42" s="199" t="s">
        <v>41</v>
      </c>
      <c r="B42" s="29"/>
      <c r="C42" s="29"/>
      <c r="D42" s="29"/>
      <c r="E42" s="29"/>
      <c r="F42" s="200"/>
      <c r="G42" s="26"/>
      <c r="H42" s="26"/>
      <c r="J42" s="194"/>
      <c r="R42" s="150"/>
      <c r="S42" s="150"/>
      <c r="T42" s="150"/>
      <c r="U42" s="150"/>
      <c r="V42" s="150"/>
      <c r="W42" s="150"/>
      <c r="X42" s="150"/>
      <c r="Y42" s="150"/>
      <c r="Z42" s="150"/>
      <c r="AA42" s="150"/>
      <c r="AB42" s="150"/>
      <c r="AC42" s="150"/>
    </row>
    <row r="43" spans="1:29" s="27" customFormat="1" ht="167.5" customHeight="1" x14ac:dyDescent="0.3">
      <c r="A43" s="317" t="s">
        <v>134</v>
      </c>
      <c r="B43" s="317"/>
      <c r="C43" s="317"/>
      <c r="D43" s="317"/>
      <c r="E43" s="317"/>
      <c r="F43" s="317"/>
      <c r="G43" s="26"/>
      <c r="H43" s="26"/>
      <c r="J43" s="194"/>
      <c r="R43" s="150"/>
      <c r="S43" s="150"/>
      <c r="T43" s="150"/>
      <c r="U43" s="150"/>
      <c r="V43" s="150"/>
      <c r="W43" s="150"/>
      <c r="X43" s="150"/>
      <c r="Y43" s="150"/>
      <c r="Z43" s="150"/>
      <c r="AA43" s="150"/>
      <c r="AB43" s="150"/>
      <c r="AC43" s="150"/>
    </row>
    <row r="44" spans="1:29" ht="3" customHeight="1" x14ac:dyDescent="0.35">
      <c r="A44" s="1"/>
      <c r="B44" s="1"/>
      <c r="C44" s="1"/>
      <c r="D44" s="1"/>
      <c r="E44" s="1"/>
      <c r="F44" s="9"/>
      <c r="R44" s="150"/>
      <c r="S44" s="150"/>
      <c r="T44" s="150"/>
      <c r="U44" s="150"/>
      <c r="V44" s="150"/>
      <c r="W44" s="150"/>
      <c r="X44" s="150"/>
      <c r="Y44" s="150"/>
      <c r="Z44" s="150"/>
      <c r="AA44" s="150"/>
      <c r="AB44" s="150"/>
      <c r="AC44" s="150"/>
    </row>
    <row r="45" spans="1:29" s="27" customFormat="1" ht="168" customHeight="1" x14ac:dyDescent="0.3">
      <c r="A45" s="245" t="s">
        <v>135</v>
      </c>
      <c r="B45" s="245"/>
      <c r="C45" s="245"/>
      <c r="D45" s="245"/>
      <c r="E45" s="245"/>
      <c r="F45" s="245"/>
      <c r="G45" s="26"/>
      <c r="H45" s="26"/>
      <c r="R45" s="150"/>
      <c r="S45" s="150"/>
      <c r="T45" s="150"/>
      <c r="U45" s="150"/>
      <c r="V45" s="150"/>
      <c r="W45" s="150"/>
      <c r="X45" s="150"/>
      <c r="Y45" s="150"/>
      <c r="Z45" s="150"/>
      <c r="AA45" s="150"/>
      <c r="AB45" s="150"/>
      <c r="AC45" s="150"/>
    </row>
    <row r="46" spans="1:29" ht="3" customHeight="1" x14ac:dyDescent="0.35">
      <c r="A46" s="1"/>
      <c r="B46" s="1"/>
      <c r="C46" s="1"/>
      <c r="D46" s="1"/>
      <c r="E46" s="1"/>
      <c r="F46" s="9"/>
      <c r="R46" s="150"/>
      <c r="S46" s="150"/>
      <c r="T46" s="150"/>
      <c r="U46" s="150"/>
      <c r="V46" s="150"/>
      <c r="W46" s="150"/>
      <c r="X46" s="150"/>
      <c r="Y46" s="150"/>
      <c r="Z46" s="150"/>
      <c r="AA46" s="150"/>
      <c r="AB46" s="150"/>
      <c r="AC46" s="150"/>
    </row>
    <row r="47" spans="1:29" s="27" customFormat="1" hidden="1" x14ac:dyDescent="0.3">
      <c r="A47" s="246" t="s">
        <v>111</v>
      </c>
      <c r="B47" s="246"/>
      <c r="C47" s="246"/>
      <c r="D47" s="246"/>
      <c r="E47" s="246"/>
      <c r="F47" s="246"/>
      <c r="G47" s="26"/>
      <c r="H47" s="26"/>
      <c r="R47" s="150"/>
      <c r="S47" s="150"/>
      <c r="T47" s="150"/>
      <c r="U47" s="150"/>
      <c r="V47" s="150"/>
      <c r="W47" s="150"/>
      <c r="X47" s="150"/>
      <c r="Y47" s="150"/>
      <c r="Z47" s="150"/>
      <c r="AA47" s="150"/>
      <c r="AB47" s="150"/>
      <c r="AC47" s="150"/>
    </row>
    <row r="48" spans="1:29" ht="58.15" hidden="1" customHeight="1" x14ac:dyDescent="0.3">
      <c r="A48" s="245" t="s">
        <v>112</v>
      </c>
      <c r="B48" s="245"/>
      <c r="C48" s="245"/>
      <c r="D48" s="245"/>
      <c r="E48" s="245"/>
      <c r="F48" s="245"/>
      <c r="R48" s="150"/>
      <c r="S48" s="150"/>
      <c r="T48" s="150"/>
      <c r="U48" s="150"/>
      <c r="V48" s="150"/>
      <c r="W48" s="150"/>
      <c r="X48" s="150"/>
      <c r="Y48" s="150"/>
      <c r="Z48" s="150"/>
      <c r="AA48" s="150"/>
      <c r="AB48" s="150"/>
      <c r="AC48" s="150"/>
    </row>
    <row r="49" spans="1:29" ht="3" customHeight="1" x14ac:dyDescent="0.35">
      <c r="A49" s="1"/>
      <c r="B49" s="1"/>
      <c r="C49" s="1"/>
      <c r="D49" s="1"/>
      <c r="E49" s="1"/>
      <c r="F49" s="9"/>
      <c r="R49" s="150"/>
      <c r="S49" s="150"/>
      <c r="T49" s="150"/>
      <c r="U49" s="150"/>
      <c r="V49" s="150"/>
      <c r="W49" s="150"/>
      <c r="X49" s="150"/>
      <c r="Y49" s="150"/>
      <c r="Z49" s="150"/>
      <c r="AA49" s="150"/>
      <c r="AB49" s="150"/>
      <c r="AC49" s="150"/>
    </row>
    <row r="50" spans="1:29" s="27" customFormat="1" x14ac:dyDescent="0.3">
      <c r="A50" s="34" t="s">
        <v>42</v>
      </c>
      <c r="B50" s="30"/>
      <c r="C50" s="30"/>
      <c r="D50" s="30"/>
      <c r="E50" s="30"/>
      <c r="F50" s="31"/>
      <c r="G50" s="26"/>
      <c r="H50" s="26"/>
      <c r="R50" s="150"/>
      <c r="S50" s="150"/>
      <c r="T50" s="150"/>
      <c r="U50" s="150"/>
      <c r="V50" s="150"/>
      <c r="W50" s="150"/>
      <c r="X50" s="150"/>
      <c r="Y50" s="150"/>
      <c r="Z50" s="150"/>
      <c r="AA50" s="150"/>
      <c r="AB50" s="150"/>
      <c r="AC50" s="150"/>
    </row>
    <row r="51" spans="1:29" s="27" customFormat="1" ht="70.5" customHeight="1" x14ac:dyDescent="0.3">
      <c r="A51" s="245" t="s">
        <v>43</v>
      </c>
      <c r="B51" s="245"/>
      <c r="C51" s="245"/>
      <c r="D51" s="245"/>
      <c r="E51" s="245"/>
      <c r="F51" s="245"/>
      <c r="G51" s="26"/>
      <c r="H51" s="26"/>
      <c r="R51" s="150"/>
      <c r="S51" s="150"/>
      <c r="T51" s="150"/>
      <c r="U51" s="150"/>
      <c r="V51" s="150"/>
      <c r="W51" s="150"/>
      <c r="X51" s="150"/>
      <c r="Y51" s="150"/>
      <c r="Z51" s="150"/>
      <c r="AA51" s="150"/>
      <c r="AB51" s="150"/>
      <c r="AC51" s="150"/>
    </row>
    <row r="52" spans="1:29" s="27" customFormat="1" ht="70.900000000000006" customHeight="1" x14ac:dyDescent="0.3">
      <c r="A52" s="245" t="s">
        <v>44</v>
      </c>
      <c r="B52" s="245"/>
      <c r="C52" s="245"/>
      <c r="D52" s="245"/>
      <c r="E52" s="245"/>
      <c r="F52" s="245"/>
      <c r="G52" s="26"/>
      <c r="H52" s="26"/>
      <c r="R52" s="150"/>
      <c r="S52" s="150"/>
      <c r="T52" s="150"/>
      <c r="U52" s="150"/>
      <c r="V52" s="150"/>
      <c r="W52" s="150"/>
      <c r="X52" s="150"/>
      <c r="Y52" s="150"/>
      <c r="Z52" s="150"/>
      <c r="AA52" s="150"/>
      <c r="AB52" s="150"/>
      <c r="AC52" s="150"/>
    </row>
    <row r="53" spans="1:29" ht="3" customHeight="1" x14ac:dyDescent="0.35">
      <c r="A53" s="1"/>
      <c r="B53" s="1"/>
      <c r="C53" s="1"/>
      <c r="D53" s="1"/>
      <c r="E53" s="1"/>
      <c r="F53" s="9"/>
      <c r="R53" s="150"/>
      <c r="S53" s="150"/>
      <c r="T53" s="150"/>
      <c r="U53" s="150"/>
      <c r="V53" s="150"/>
      <c r="W53" s="150"/>
      <c r="X53" s="150"/>
      <c r="Y53" s="150"/>
      <c r="Z53" s="150"/>
      <c r="AA53" s="150"/>
      <c r="AB53" s="150"/>
      <c r="AC53" s="150"/>
    </row>
    <row r="54" spans="1:29" s="27" customFormat="1" x14ac:dyDescent="0.3">
      <c r="A54" s="34" t="s">
        <v>45</v>
      </c>
      <c r="B54" s="30"/>
      <c r="C54" s="30"/>
      <c r="D54" s="30"/>
      <c r="E54" s="30"/>
      <c r="F54" s="31"/>
      <c r="G54" s="26"/>
      <c r="H54" s="26"/>
      <c r="R54" s="150"/>
      <c r="S54" s="150"/>
      <c r="T54" s="150"/>
      <c r="U54" s="150"/>
      <c r="V54" s="150"/>
      <c r="W54" s="150"/>
      <c r="X54" s="150"/>
      <c r="Y54" s="150"/>
      <c r="Z54" s="150"/>
      <c r="AA54" s="150"/>
      <c r="AB54" s="150"/>
      <c r="AC54" s="150"/>
    </row>
    <row r="55" spans="1:29" s="27" customFormat="1" ht="59.25" customHeight="1" x14ac:dyDescent="0.3">
      <c r="A55" s="245" t="s">
        <v>96</v>
      </c>
      <c r="B55" s="245"/>
      <c r="C55" s="245"/>
      <c r="D55" s="245"/>
      <c r="E55" s="245"/>
      <c r="F55" s="245"/>
      <c r="G55" s="26"/>
      <c r="H55" s="26"/>
      <c r="R55" s="150"/>
      <c r="S55" s="150"/>
      <c r="T55" s="150"/>
      <c r="U55" s="150"/>
      <c r="V55" s="150"/>
      <c r="W55" s="150"/>
      <c r="X55" s="150"/>
      <c r="Y55" s="150"/>
      <c r="Z55" s="150"/>
      <c r="AA55" s="150"/>
      <c r="AB55" s="150"/>
      <c r="AC55" s="150"/>
    </row>
    <row r="56" spans="1:29" ht="3" customHeight="1" x14ac:dyDescent="0.35">
      <c r="A56" s="1"/>
      <c r="B56" s="1"/>
      <c r="C56" s="1"/>
      <c r="D56" s="1"/>
      <c r="E56" s="1"/>
      <c r="F56" s="9"/>
      <c r="R56" s="150"/>
      <c r="S56" s="150"/>
      <c r="T56" s="150"/>
      <c r="U56" s="150"/>
      <c r="V56" s="150"/>
      <c r="W56" s="150"/>
      <c r="X56" s="150"/>
      <c r="Y56" s="150"/>
      <c r="Z56" s="150"/>
      <c r="AA56" s="150"/>
      <c r="AB56" s="150"/>
      <c r="AC56" s="150"/>
    </row>
    <row r="57" spans="1:29" s="27" customFormat="1" x14ac:dyDescent="0.3">
      <c r="A57" s="323" t="s">
        <v>46</v>
      </c>
      <c r="B57" s="323"/>
      <c r="C57" s="323"/>
      <c r="D57" s="323"/>
      <c r="E57" s="323"/>
      <c r="F57" s="323"/>
      <c r="G57" s="26"/>
      <c r="H57" s="26"/>
      <c r="R57" s="150"/>
      <c r="S57" s="150"/>
      <c r="T57" s="150"/>
      <c r="U57" s="150"/>
      <c r="V57" s="150"/>
      <c r="W57" s="150"/>
      <c r="X57" s="150"/>
      <c r="Y57" s="150"/>
      <c r="Z57" s="150"/>
      <c r="AA57" s="150"/>
      <c r="AB57" s="150"/>
      <c r="AC57" s="150"/>
    </row>
    <row r="58" spans="1:29" s="27" customFormat="1" ht="27" customHeight="1" x14ac:dyDescent="0.3">
      <c r="A58" s="309" t="s">
        <v>47</v>
      </c>
      <c r="B58" s="309"/>
      <c r="C58" s="309"/>
      <c r="D58" s="309"/>
      <c r="E58" s="309"/>
      <c r="F58" s="309"/>
      <c r="G58" s="26"/>
      <c r="H58" s="26"/>
      <c r="R58" s="150"/>
      <c r="S58" s="150"/>
      <c r="T58" s="150"/>
      <c r="U58" s="150"/>
      <c r="V58" s="150"/>
      <c r="W58" s="150"/>
      <c r="X58" s="150"/>
      <c r="Y58" s="150"/>
      <c r="Z58" s="150"/>
      <c r="AA58" s="150"/>
      <c r="AB58" s="150"/>
      <c r="AC58" s="150"/>
    </row>
    <row r="59" spans="1:29" ht="3" customHeight="1" x14ac:dyDescent="0.35">
      <c r="A59" s="1"/>
      <c r="B59" s="1"/>
      <c r="C59" s="1"/>
      <c r="D59" s="1"/>
      <c r="E59" s="1"/>
      <c r="F59" s="9"/>
      <c r="R59" s="150"/>
      <c r="S59" s="150"/>
      <c r="T59" s="150"/>
      <c r="U59" s="150"/>
      <c r="V59" s="150"/>
      <c r="W59" s="150"/>
      <c r="X59" s="150"/>
      <c r="Y59" s="150"/>
      <c r="Z59" s="150"/>
      <c r="AA59" s="150"/>
      <c r="AB59" s="150"/>
      <c r="AC59" s="150"/>
    </row>
    <row r="60" spans="1:29" s="27" customFormat="1" ht="42.75" customHeight="1" x14ac:dyDescent="0.3">
      <c r="A60" s="309" t="s">
        <v>48</v>
      </c>
      <c r="B60" s="309"/>
      <c r="C60" s="309"/>
      <c r="D60" s="309"/>
      <c r="E60" s="309"/>
      <c r="F60" s="309"/>
      <c r="G60" s="26"/>
      <c r="H60" s="26"/>
      <c r="R60" s="150"/>
      <c r="S60" s="150"/>
      <c r="T60" s="150"/>
      <c r="U60" s="150"/>
      <c r="V60" s="150"/>
      <c r="W60" s="150"/>
      <c r="X60" s="150"/>
      <c r="Y60" s="150"/>
      <c r="Z60" s="150"/>
      <c r="AA60" s="150"/>
      <c r="AB60" s="150"/>
      <c r="AC60" s="150"/>
    </row>
    <row r="61" spans="1:29" ht="3" customHeight="1" x14ac:dyDescent="0.35">
      <c r="A61" s="1"/>
      <c r="B61" s="1"/>
      <c r="C61" s="1"/>
      <c r="D61" s="1"/>
      <c r="E61" s="1"/>
      <c r="F61" s="9"/>
      <c r="R61" s="150"/>
      <c r="S61" s="150"/>
      <c r="T61" s="150"/>
      <c r="U61" s="150"/>
      <c r="V61" s="150"/>
      <c r="W61" s="150"/>
      <c r="X61" s="150"/>
      <c r="Y61" s="150"/>
      <c r="Z61" s="150"/>
      <c r="AA61" s="150"/>
      <c r="AB61" s="150"/>
      <c r="AC61" s="150"/>
    </row>
    <row r="62" spans="1:29" s="27" customFormat="1" x14ac:dyDescent="0.3">
      <c r="A62" s="201" t="s">
        <v>49</v>
      </c>
      <c r="B62" s="29"/>
      <c r="C62" s="29"/>
      <c r="D62" s="29"/>
      <c r="E62" s="29"/>
      <c r="F62" s="200"/>
      <c r="G62" s="26"/>
      <c r="H62" s="26"/>
      <c r="R62" s="150"/>
      <c r="S62" s="150"/>
      <c r="T62" s="150"/>
      <c r="U62" s="150"/>
      <c r="V62" s="150"/>
      <c r="W62" s="150"/>
      <c r="X62" s="150"/>
      <c r="Y62" s="150"/>
      <c r="Z62" s="150"/>
      <c r="AA62" s="150"/>
      <c r="AB62" s="150"/>
      <c r="AC62" s="150"/>
    </row>
    <row r="63" spans="1:29" s="27" customFormat="1" ht="43.9" customHeight="1" x14ac:dyDescent="0.3">
      <c r="A63" s="309" t="s">
        <v>50</v>
      </c>
      <c r="B63" s="309"/>
      <c r="C63" s="309"/>
      <c r="D63" s="309"/>
      <c r="E63" s="309"/>
      <c r="F63" s="309"/>
      <c r="G63" s="26"/>
      <c r="H63" s="26"/>
      <c r="R63" s="150"/>
      <c r="S63" s="150"/>
      <c r="T63" s="150"/>
      <c r="U63" s="150"/>
      <c r="V63" s="150"/>
      <c r="W63" s="150"/>
      <c r="X63" s="150"/>
      <c r="Y63" s="150"/>
      <c r="Z63" s="150"/>
      <c r="AA63" s="150"/>
      <c r="AB63" s="150"/>
      <c r="AC63" s="150"/>
    </row>
    <row r="64" spans="1:29" s="27" customFormat="1" ht="32.5" customHeight="1" x14ac:dyDescent="0.3">
      <c r="A64" s="245" t="s">
        <v>93</v>
      </c>
      <c r="B64" s="245"/>
      <c r="C64" s="245"/>
      <c r="D64" s="245"/>
      <c r="E64" s="245"/>
      <c r="F64" s="245"/>
      <c r="G64" s="26"/>
      <c r="H64" s="26"/>
      <c r="R64" s="150"/>
      <c r="S64" s="150"/>
      <c r="T64" s="150"/>
      <c r="U64" s="150"/>
      <c r="V64" s="150"/>
      <c r="W64" s="150"/>
      <c r="X64" s="150"/>
      <c r="Y64" s="150"/>
      <c r="Z64" s="150"/>
      <c r="AA64" s="150"/>
      <c r="AB64" s="150"/>
      <c r="AC64" s="150"/>
    </row>
    <row r="65" spans="1:29" ht="3" customHeight="1" x14ac:dyDescent="0.35">
      <c r="A65" s="1"/>
      <c r="B65" s="1"/>
      <c r="C65" s="1"/>
      <c r="D65" s="1"/>
      <c r="E65" s="1"/>
      <c r="F65" s="9"/>
      <c r="R65" s="150"/>
      <c r="S65" s="150"/>
      <c r="T65" s="150"/>
      <c r="U65" s="150"/>
      <c r="V65" s="150"/>
      <c r="W65" s="150"/>
      <c r="X65" s="150"/>
      <c r="Y65" s="150"/>
      <c r="Z65" s="150"/>
      <c r="AA65" s="150"/>
      <c r="AB65" s="150"/>
      <c r="AC65" s="150"/>
    </row>
    <row r="66" spans="1:29" s="27" customFormat="1" ht="31.9" customHeight="1" x14ac:dyDescent="0.3">
      <c r="A66" s="321" t="s">
        <v>92</v>
      </c>
      <c r="B66" s="321"/>
      <c r="C66" s="321"/>
      <c r="D66" s="321"/>
      <c r="E66" s="321"/>
      <c r="F66" s="321"/>
      <c r="G66" s="26"/>
      <c r="H66" s="26"/>
      <c r="R66" s="150"/>
      <c r="S66" s="150"/>
      <c r="T66" s="150"/>
      <c r="U66" s="150"/>
      <c r="V66" s="150"/>
      <c r="W66" s="150"/>
      <c r="X66" s="150"/>
      <c r="Y66" s="150"/>
      <c r="Z66" s="150"/>
      <c r="AA66" s="150"/>
      <c r="AB66" s="150"/>
      <c r="AC66" s="150"/>
    </row>
    <row r="67" spans="1:29" s="45" customFormat="1" ht="18.649999999999999" customHeight="1" x14ac:dyDescent="0.3">
      <c r="A67" s="49"/>
      <c r="B67" s="49"/>
      <c r="C67" s="49"/>
      <c r="D67" s="49"/>
      <c r="E67" s="49"/>
      <c r="F67" s="49"/>
      <c r="G67" s="48"/>
      <c r="H67" s="48"/>
      <c r="R67" s="150"/>
      <c r="S67" s="150"/>
      <c r="T67" s="150"/>
      <c r="U67" s="150"/>
      <c r="V67" s="150"/>
      <c r="W67" s="150"/>
      <c r="X67" s="150"/>
      <c r="Y67" s="150"/>
      <c r="Z67" s="150"/>
      <c r="AA67" s="150"/>
      <c r="AB67" s="150"/>
      <c r="AC67" s="150"/>
    </row>
    <row r="68" spans="1:29" s="27" customFormat="1" x14ac:dyDescent="0.3">
      <c r="A68" s="29" t="s">
        <v>51</v>
      </c>
      <c r="B68" s="29"/>
      <c r="C68" s="29"/>
      <c r="D68" s="29" t="s">
        <v>83</v>
      </c>
      <c r="E68" s="29"/>
      <c r="F68" s="29"/>
      <c r="G68" s="26"/>
      <c r="H68" s="26"/>
      <c r="R68" s="150"/>
      <c r="S68" s="150"/>
      <c r="T68" s="150"/>
      <c r="U68" s="150"/>
      <c r="V68" s="150"/>
      <c r="W68" s="150"/>
      <c r="X68" s="150"/>
      <c r="Y68" s="150"/>
      <c r="Z68" s="150"/>
      <c r="AA68" s="150"/>
      <c r="AB68" s="150"/>
      <c r="AC68" s="150"/>
    </row>
    <row r="69" spans="1:29" s="27" customFormat="1" ht="6" customHeight="1" x14ac:dyDescent="0.3">
      <c r="A69" s="324"/>
      <c r="B69" s="324"/>
      <c r="C69" s="30"/>
      <c r="D69" s="29"/>
      <c r="E69" s="29"/>
      <c r="F69" s="29"/>
      <c r="G69" s="26"/>
      <c r="H69" s="26"/>
      <c r="R69" s="150"/>
      <c r="S69" s="150"/>
      <c r="T69" s="150"/>
      <c r="U69" s="150"/>
      <c r="V69" s="150"/>
      <c r="W69" s="150"/>
      <c r="X69" s="150"/>
      <c r="Y69" s="150"/>
      <c r="Z69" s="150"/>
      <c r="AA69" s="150"/>
      <c r="AB69" s="150"/>
      <c r="AC69" s="150"/>
    </row>
    <row r="70" spans="1:29" s="27" customFormat="1" ht="15" customHeight="1" x14ac:dyDescent="0.3">
      <c r="A70" s="320" t="s">
        <v>1</v>
      </c>
      <c r="B70" s="320"/>
      <c r="C70" s="32"/>
      <c r="D70" s="174"/>
      <c r="E70" s="174"/>
      <c r="F70" s="174"/>
      <c r="G70" s="26"/>
      <c r="H70" s="26"/>
      <c r="R70" s="150"/>
      <c r="S70" s="150"/>
      <c r="T70" s="150"/>
      <c r="U70" s="150"/>
      <c r="V70" s="150"/>
      <c r="W70" s="150"/>
      <c r="X70" s="150"/>
      <c r="Y70" s="150"/>
      <c r="Z70" s="150"/>
      <c r="AA70" s="150"/>
      <c r="AB70" s="150"/>
      <c r="AC70" s="150"/>
    </row>
    <row r="71" spans="1:29" ht="6" customHeight="1" x14ac:dyDescent="0.35">
      <c r="A71" s="63"/>
      <c r="B71" s="63"/>
      <c r="C71" s="1"/>
      <c r="D71" s="63"/>
      <c r="E71" s="63"/>
      <c r="F71" s="63"/>
      <c r="R71" s="150"/>
      <c r="S71" s="150"/>
      <c r="T71" s="150"/>
      <c r="U71" s="150"/>
      <c r="V71" s="150"/>
      <c r="W71" s="150"/>
      <c r="X71" s="150"/>
      <c r="Y71" s="150"/>
      <c r="Z71" s="150"/>
      <c r="AA71" s="150"/>
      <c r="AB71" s="150"/>
      <c r="AC71" s="150"/>
    </row>
    <row r="72" spans="1:29" ht="6" customHeight="1" x14ac:dyDescent="0.35">
      <c r="A72" s="1"/>
      <c r="B72" s="1"/>
      <c r="C72" s="1"/>
      <c r="D72" s="202"/>
      <c r="E72" s="202"/>
      <c r="F72" s="202"/>
      <c r="R72" s="150"/>
      <c r="S72" s="150"/>
      <c r="T72" s="150"/>
      <c r="U72" s="150"/>
      <c r="V72" s="150"/>
      <c r="W72" s="150"/>
      <c r="X72" s="150"/>
      <c r="Y72" s="150"/>
      <c r="Z72" s="150"/>
      <c r="AA72" s="150"/>
      <c r="AB72" s="150"/>
      <c r="AC72" s="150"/>
    </row>
    <row r="73" spans="1:29" s="27" customFormat="1" ht="27" customHeight="1" x14ac:dyDescent="0.3">
      <c r="A73" s="33" t="s">
        <v>52</v>
      </c>
      <c r="B73" s="318" t="str">
        <f>"-documenti aziendali " &amp; IF(AND(ISERROR(V40),ISERROR(X40)),"","sui tassi di occupazione, ")&amp;"ore di lavoro previste, sulle ore perse per ragioni economiche e sulla massa salariale, ad esempio elenchi delle ore e i libri paga"</f>
        <v>-documenti aziendali sui tassi di occupazione, ore di lavoro previste, sulle ore perse per ragioni economiche e sulla massa salariale, ad esempio elenchi delle ore e i libri paga</v>
      </c>
      <c r="C73" s="318"/>
      <c r="D73" s="318"/>
      <c r="E73" s="318"/>
      <c r="F73" s="318"/>
      <c r="G73" s="26"/>
      <c r="H73" s="26"/>
      <c r="R73" s="150"/>
      <c r="S73" s="150"/>
      <c r="T73" s="150"/>
      <c r="U73" s="150"/>
      <c r="V73" s="150"/>
      <c r="W73" s="150"/>
      <c r="X73" s="150"/>
      <c r="Y73" s="150"/>
      <c r="Z73" s="150"/>
      <c r="AA73" s="150"/>
      <c r="AB73" s="150"/>
      <c r="AC73" s="150"/>
    </row>
    <row r="74" spans="1:29" ht="12" customHeight="1" x14ac:dyDescent="0.3">
      <c r="B74" s="241" t="s">
        <v>131</v>
      </c>
      <c r="R74" s="149"/>
      <c r="S74" s="149"/>
      <c r="T74" s="149"/>
      <c r="U74" s="149"/>
      <c r="V74" s="149"/>
      <c r="W74" s="149"/>
      <c r="X74" s="149"/>
      <c r="Y74" s="149"/>
      <c r="Z74" s="149"/>
      <c r="AA74" s="149"/>
      <c r="AB74" s="149"/>
    </row>
    <row r="75" spans="1:29" x14ac:dyDescent="0.3">
      <c r="R75" s="149"/>
      <c r="S75" s="149"/>
      <c r="T75" s="149"/>
      <c r="U75" s="149"/>
      <c r="V75" s="149"/>
      <c r="W75" s="149"/>
      <c r="X75" s="149"/>
      <c r="Y75" s="149"/>
      <c r="Z75" s="149"/>
      <c r="AA75" s="149"/>
      <c r="AB75" s="149"/>
    </row>
    <row r="76" spans="1:29" x14ac:dyDescent="0.3">
      <c r="R76" s="149"/>
      <c r="S76" s="149"/>
      <c r="T76" s="149"/>
      <c r="U76" s="149"/>
      <c r="V76" s="149"/>
      <c r="W76" s="149"/>
      <c r="X76" s="149"/>
      <c r="Y76" s="149"/>
      <c r="Z76" s="149"/>
      <c r="AA76" s="149"/>
      <c r="AB76" s="149"/>
    </row>
    <row r="77" spans="1:29" x14ac:dyDescent="0.3">
      <c r="R77" s="149"/>
      <c r="S77" s="149"/>
      <c r="T77" s="149"/>
      <c r="U77" s="149"/>
      <c r="V77" s="149"/>
      <c r="W77" s="149"/>
      <c r="X77" s="149"/>
      <c r="Y77" s="149"/>
      <c r="Z77" s="149"/>
      <c r="AA77" s="149"/>
      <c r="AB77" s="149"/>
    </row>
    <row r="78" spans="1:29" x14ac:dyDescent="0.3">
      <c r="R78" s="149"/>
      <c r="S78" s="149"/>
      <c r="T78" s="149"/>
      <c r="U78" s="149"/>
      <c r="V78" s="149"/>
      <c r="W78" s="149"/>
      <c r="X78" s="149"/>
      <c r="Y78" s="149"/>
      <c r="Z78" s="149"/>
      <c r="AA78" s="149"/>
      <c r="AB78" s="149"/>
    </row>
    <row r="79" spans="1:29" x14ac:dyDescent="0.3">
      <c r="R79" s="149"/>
      <c r="S79" s="149"/>
      <c r="T79" s="149"/>
      <c r="U79" s="149"/>
      <c r="V79" s="149"/>
      <c r="W79" s="149"/>
      <c r="X79" s="149"/>
      <c r="Y79" s="149"/>
      <c r="Z79" s="149"/>
      <c r="AA79" s="149"/>
      <c r="AB79" s="149"/>
    </row>
    <row r="80" spans="1:29" x14ac:dyDescent="0.3">
      <c r="R80" s="149"/>
      <c r="S80" s="149"/>
      <c r="T80" s="149"/>
      <c r="U80" s="149"/>
      <c r="V80" s="149"/>
      <c r="W80" s="149"/>
      <c r="X80" s="149"/>
      <c r="Y80" s="149"/>
      <c r="Z80" s="149"/>
      <c r="AA80" s="149"/>
      <c r="AB80" s="149"/>
    </row>
    <row r="81" spans="18:28" x14ac:dyDescent="0.3">
      <c r="R81" s="149"/>
      <c r="S81" s="149"/>
      <c r="T81" s="149"/>
      <c r="U81" s="149"/>
      <c r="V81" s="149"/>
      <c r="W81" s="149"/>
      <c r="X81" s="149"/>
      <c r="Y81" s="149"/>
      <c r="Z81" s="149"/>
      <c r="AA81" s="149"/>
      <c r="AB81" s="149"/>
    </row>
    <row r="82" spans="18:28" x14ac:dyDescent="0.3">
      <c r="R82" s="149"/>
      <c r="S82" s="149"/>
      <c r="T82" s="149"/>
      <c r="U82" s="149"/>
      <c r="V82" s="149"/>
      <c r="W82" s="149"/>
      <c r="X82" s="149"/>
      <c r="Y82" s="149"/>
      <c r="Z82" s="149"/>
      <c r="AA82" s="149"/>
      <c r="AB82" s="149"/>
    </row>
  </sheetData>
  <sheetProtection password="8E1A" sheet="1" selectLockedCells="1"/>
  <mergeCells count="85">
    <mergeCell ref="B73:F73"/>
    <mergeCell ref="A58:F58"/>
    <mergeCell ref="R35:S35"/>
    <mergeCell ref="T35:U35"/>
    <mergeCell ref="R36:U36"/>
    <mergeCell ref="R39:U39"/>
    <mergeCell ref="A70:B70"/>
    <mergeCell ref="A66:F66"/>
    <mergeCell ref="A55:F55"/>
    <mergeCell ref="C40:D40"/>
    <mergeCell ref="A51:F51"/>
    <mergeCell ref="A52:F52"/>
    <mergeCell ref="A45:F45"/>
    <mergeCell ref="A57:F57"/>
    <mergeCell ref="A64:F64"/>
    <mergeCell ref="A69:B69"/>
    <mergeCell ref="B13:C13"/>
    <mergeCell ref="D16:F16"/>
    <mergeCell ref="A15:F15"/>
    <mergeCell ref="A35:D35"/>
    <mergeCell ref="A63:F63"/>
    <mergeCell ref="A60:F60"/>
    <mergeCell ref="A34:F34"/>
    <mergeCell ref="A18:F18"/>
    <mergeCell ref="A27:D27"/>
    <mergeCell ref="A29:D29"/>
    <mergeCell ref="A28:D28"/>
    <mergeCell ref="E19:F19"/>
    <mergeCell ref="A36:D36"/>
    <mergeCell ref="A39:D39"/>
    <mergeCell ref="A43:F43"/>
    <mergeCell ref="A23:D23"/>
    <mergeCell ref="A1:F1"/>
    <mergeCell ref="A17:F17"/>
    <mergeCell ref="D5:F5"/>
    <mergeCell ref="D6:F6"/>
    <mergeCell ref="B11:C11"/>
    <mergeCell ref="B12:C12"/>
    <mergeCell ref="A5:C5"/>
    <mergeCell ref="A6:C6"/>
    <mergeCell ref="A7:C7"/>
    <mergeCell ref="A8:C8"/>
    <mergeCell ref="B9:C9"/>
    <mergeCell ref="D7:F7"/>
    <mergeCell ref="D8:F8"/>
    <mergeCell ref="A3:F3"/>
    <mergeCell ref="B10:C10"/>
    <mergeCell ref="A2:E2"/>
    <mergeCell ref="V8:AB8"/>
    <mergeCell ref="R15:AB15"/>
    <mergeCell ref="U16:V16"/>
    <mergeCell ref="R16:T16"/>
    <mergeCell ref="R8:U8"/>
    <mergeCell ref="S9:U9"/>
    <mergeCell ref="S10:U10"/>
    <mergeCell ref="S11:U11"/>
    <mergeCell ref="V4:AB4"/>
    <mergeCell ref="V5:AB5"/>
    <mergeCell ref="V6:AB6"/>
    <mergeCell ref="V7:AB7"/>
    <mergeCell ref="R5:U5"/>
    <mergeCell ref="R6:U6"/>
    <mergeCell ref="R7:U7"/>
    <mergeCell ref="R18:AB20"/>
    <mergeCell ref="R12:AB14"/>
    <mergeCell ref="V21:Z22"/>
    <mergeCell ref="R23:U23"/>
    <mergeCell ref="R31:U31"/>
    <mergeCell ref="R27:U27"/>
    <mergeCell ref="R25:U25"/>
    <mergeCell ref="R24:U24"/>
    <mergeCell ref="R26:U26"/>
    <mergeCell ref="R37:U37"/>
    <mergeCell ref="A48:F48"/>
    <mergeCell ref="A47:F47"/>
    <mergeCell ref="A33:D33"/>
    <mergeCell ref="A21:F22"/>
    <mergeCell ref="A31:D31"/>
    <mergeCell ref="A32:D32"/>
    <mergeCell ref="A37:D37"/>
    <mergeCell ref="R33:U33"/>
    <mergeCell ref="R32:U32"/>
    <mergeCell ref="R29:U29"/>
    <mergeCell ref="R28:U28"/>
    <mergeCell ref="D25:E25"/>
  </mergeCells>
  <conditionalFormatting sqref="H19:H21">
    <cfRule type="expression" dxfId="70" priority="232">
      <formula>$H$19&gt;0</formula>
    </cfRule>
  </conditionalFormatting>
  <conditionalFormatting sqref="G16">
    <cfRule type="expression" dxfId="69" priority="231">
      <formula>$G$16=""</formula>
    </cfRule>
  </conditionalFormatting>
  <conditionalFormatting sqref="G19:G21">
    <cfRule type="expression" dxfId="68" priority="230">
      <formula>$G$19=0</formula>
    </cfRule>
  </conditionalFormatting>
  <conditionalFormatting sqref="A17:F17">
    <cfRule type="expression" dxfId="67" priority="217">
      <formula>AND($C$16&gt;0,$C$19&gt;0,$E$19&gt;0)</formula>
    </cfRule>
  </conditionalFormatting>
  <conditionalFormatting sqref="F40 X40 Z40">
    <cfRule type="expression" dxfId="66" priority="208">
      <formula>$C$40="Karenztag grösser/gleich Ausfall"</formula>
    </cfRule>
    <cfRule type="containsErrors" dxfId="65" priority="209">
      <formula>ISERROR(F40)</formula>
    </cfRule>
    <cfRule type="expression" dxfId="64" priority="210">
      <formula>$F$29&lt;0.1</formula>
    </cfRule>
  </conditionalFormatting>
  <conditionalFormatting sqref="Z29">
    <cfRule type="containsErrors" dxfId="63" priority="172">
      <formula>ISERROR(Z29)</formula>
    </cfRule>
    <cfRule type="cellIs" dxfId="62" priority="173" operator="lessThan">
      <formula>0.1</formula>
    </cfRule>
    <cfRule type="expression" dxfId="61" priority="174">
      <formula>$F$28&gt;$F$27</formula>
    </cfRule>
  </conditionalFormatting>
  <conditionalFormatting sqref="F39 V38:Z38 J37:N37">
    <cfRule type="containsErrors" dxfId="60" priority="111">
      <formula>ISERROR(F37)</formula>
    </cfRule>
  </conditionalFormatting>
  <conditionalFormatting sqref="C40:D40">
    <cfRule type="containsErrors" dxfId="59" priority="107">
      <formula>ISERROR(C40)</formula>
    </cfRule>
  </conditionalFormatting>
  <conditionalFormatting sqref="X29">
    <cfRule type="containsErrors" dxfId="58" priority="75">
      <formula>ISERROR(X29)</formula>
    </cfRule>
    <cfRule type="cellIs" dxfId="57" priority="76" operator="lessThan">
      <formula>0.1</formula>
    </cfRule>
    <cfRule type="expression" dxfId="56" priority="77">
      <formula>$F$28&gt;$F$27</formula>
    </cfRule>
  </conditionalFormatting>
  <conditionalFormatting sqref="V29">
    <cfRule type="containsErrors" dxfId="55" priority="72">
      <formula>ISERROR(V29)</formula>
    </cfRule>
    <cfRule type="cellIs" dxfId="54" priority="73" operator="lessThan">
      <formula>0.1</formula>
    </cfRule>
    <cfRule type="expression" dxfId="53" priority="74">
      <formula>$F$28&gt;$F$27</formula>
    </cfRule>
  </conditionalFormatting>
  <conditionalFormatting sqref="A16:B16">
    <cfRule type="expression" dxfId="52" priority="67">
      <formula>$C$16&gt;0</formula>
    </cfRule>
  </conditionalFormatting>
  <conditionalFormatting sqref="D16:F16">
    <cfRule type="expression" dxfId="51" priority="66">
      <formula>$C$16&gt;0</formula>
    </cfRule>
  </conditionalFormatting>
  <conditionalFormatting sqref="A16:B16 D16:F16">
    <cfRule type="expression" dxfId="50" priority="65">
      <formula>AND($C$16&gt;0,$C$19&gt;0,$E$19&gt;0)</formula>
    </cfRule>
  </conditionalFormatting>
  <conditionalFormatting sqref="C16">
    <cfRule type="expression" dxfId="49" priority="64">
      <formula>AND($C$16&gt;0,$C$19="",$E$19="")</formula>
    </cfRule>
  </conditionalFormatting>
  <conditionalFormatting sqref="C16">
    <cfRule type="expression" dxfId="48" priority="63">
      <formula>AND($C$16&gt;0,$C$19&gt;0,$E$19&gt;0)</formula>
    </cfRule>
  </conditionalFormatting>
  <conditionalFormatting sqref="A20:F20">
    <cfRule type="expression" dxfId="47" priority="62">
      <formula>AND($C$16="",$C$19&gt;0,$E$19&gt;0)</formula>
    </cfRule>
  </conditionalFormatting>
  <conditionalFormatting sqref="F20">
    <cfRule type="containsErrors" dxfId="46" priority="58">
      <formula>ISERROR(F20)</formula>
    </cfRule>
    <cfRule type="expression" dxfId="45" priority="61">
      <formula>$F$20=0</formula>
    </cfRule>
  </conditionalFormatting>
  <conditionalFormatting sqref="E20">
    <cfRule type="expression" dxfId="44" priority="60">
      <formula>$F$20=0</formula>
    </cfRule>
  </conditionalFormatting>
  <conditionalFormatting sqref="A18:F19">
    <cfRule type="expression" dxfId="43" priority="59">
      <formula>AND($C$16="",$C$19&gt;0,$E$19&gt;0)</formula>
    </cfRule>
  </conditionalFormatting>
  <conditionalFormatting sqref="A18:F20">
    <cfRule type="expression" dxfId="42" priority="57">
      <formula>AND($C$16&gt;0,$C$19&gt;0,$E$19&gt;0)</formula>
    </cfRule>
  </conditionalFormatting>
  <conditionalFormatting sqref="F29">
    <cfRule type="containsErrors" dxfId="41" priority="54">
      <formula>ISERROR(F29)</formula>
    </cfRule>
    <cfRule type="cellIs" dxfId="40" priority="55" operator="lessThan">
      <formula>0.1</formula>
    </cfRule>
    <cfRule type="expression" dxfId="39" priority="56">
      <formula>$F$28&gt;$F$27</formula>
    </cfRule>
  </conditionalFormatting>
  <conditionalFormatting sqref="A34">
    <cfRule type="expression" dxfId="38" priority="52">
      <formula>$F$32&gt;$F$24*12350</formula>
    </cfRule>
  </conditionalFormatting>
  <conditionalFormatting sqref="D25:E25">
    <cfRule type="expression" dxfId="37" priority="50">
      <formula>AND($F$24="",$F$25="")</formula>
    </cfRule>
    <cfRule type="expression" dxfId="36" priority="53">
      <formula>OR($F$25&gt;$F$24,F25&lt;1,F25="")</formula>
    </cfRule>
  </conditionalFormatting>
  <conditionalFormatting sqref="F33">
    <cfRule type="containsErrors" dxfId="35" priority="47">
      <formula>ISERROR(F33)</formula>
    </cfRule>
  </conditionalFormatting>
  <conditionalFormatting sqref="F36:F38">
    <cfRule type="containsErrors" dxfId="34" priority="46">
      <formula>ISERROR(F36)</formula>
    </cfRule>
  </conditionalFormatting>
  <conditionalFormatting sqref="V33">
    <cfRule type="containsErrors" dxfId="33" priority="32">
      <formula>ISERROR(V33)</formula>
    </cfRule>
  </conditionalFormatting>
  <conditionalFormatting sqref="V40">
    <cfRule type="expression" dxfId="32" priority="29">
      <formula>$C$40="Karenztag grösser/gleich Ausfall"</formula>
    </cfRule>
    <cfRule type="containsErrors" dxfId="31" priority="30">
      <formula>ISERROR(V40)</formula>
    </cfRule>
    <cfRule type="expression" dxfId="30" priority="31">
      <formula>$F$29&lt;0.1</formula>
    </cfRule>
  </conditionalFormatting>
  <conditionalFormatting sqref="V39 X39 Z39">
    <cfRule type="containsErrors" dxfId="29" priority="26">
      <formula>ISERROR(V39)</formula>
    </cfRule>
  </conditionalFormatting>
  <conditionalFormatting sqref="X36">
    <cfRule type="containsErrors" dxfId="28" priority="25">
      <formula>ISERROR(X36)</formula>
    </cfRule>
  </conditionalFormatting>
  <conditionalFormatting sqref="V36">
    <cfRule type="containsErrors" dxfId="27" priority="24">
      <formula>ISERROR(V36)</formula>
    </cfRule>
  </conditionalFormatting>
  <conditionalFormatting sqref="X33">
    <cfRule type="containsErrors" dxfId="26" priority="21">
      <formula>ISERROR(X33)</formula>
    </cfRule>
  </conditionalFormatting>
  <conditionalFormatting sqref="Z33">
    <cfRule type="containsErrors" dxfId="25" priority="20">
      <formula>ISERROR(Z33)</formula>
    </cfRule>
  </conditionalFormatting>
  <conditionalFormatting sqref="Z36">
    <cfRule type="containsErrors" dxfId="24" priority="19">
      <formula>ISERROR(Z36)</formula>
    </cfRule>
  </conditionalFormatting>
  <conditionalFormatting sqref="AB33">
    <cfRule type="containsErrors" dxfId="23" priority="14">
      <formula>ISERROR(AB33)</formula>
    </cfRule>
  </conditionalFormatting>
  <conditionalFormatting sqref="AB39">
    <cfRule type="containsErrors" dxfId="22" priority="13">
      <formula>ISERROR(AB39)</formula>
    </cfRule>
  </conditionalFormatting>
  <conditionalFormatting sqref="AB29">
    <cfRule type="containsErrors" dxfId="21" priority="10">
      <formula>ISERROR(AB29)</formula>
    </cfRule>
    <cfRule type="cellIs" dxfId="20" priority="11" operator="lessThan">
      <formula>0.1</formula>
    </cfRule>
    <cfRule type="expression" dxfId="19" priority="12">
      <formula>$F$28&gt;$F$27</formula>
    </cfRule>
  </conditionalFormatting>
  <conditionalFormatting sqref="AB36:AB38">
    <cfRule type="containsErrors" dxfId="18" priority="9">
      <formula>ISERROR(AB36)</formula>
    </cfRule>
  </conditionalFormatting>
  <conditionalFormatting sqref="AB25 F25 AB40 F40">
    <cfRule type="expression" dxfId="17" priority="6">
      <formula>SUM($V$25,$X$25,$Z$25)&gt;$AB$24</formula>
    </cfRule>
  </conditionalFormatting>
  <conditionalFormatting sqref="AB40">
    <cfRule type="expression" dxfId="16" priority="3">
      <formula>$C$40="Karenztag grösser/gleich Ausfall"</formula>
    </cfRule>
    <cfRule type="containsErrors" dxfId="15" priority="4">
      <formula>ISERROR(AB40)</formula>
    </cfRule>
    <cfRule type="expression" dxfId="14" priority="5">
      <formula>$F$29&lt;0.1</formula>
    </cfRule>
  </conditionalFormatting>
  <conditionalFormatting sqref="AB40">
    <cfRule type="expression" dxfId="13" priority="2">
      <formula>SUM($V$25,$X$25,$Z$25)&gt;$AB$24</formula>
    </cfRule>
  </conditionalFormatting>
  <conditionalFormatting sqref="AB40">
    <cfRule type="expression" dxfId="12" priority="1">
      <formula>ISTEXT(AB40)</formula>
    </cfRule>
  </conditionalFormatting>
  <dataValidations disablePrompts="1" count="4">
    <dataValidation type="date" allowBlank="1" showInputMessage="1" showErrorMessage="1" error="Fehler: Nicht gleicher Monat" sqref="A17:F17">
      <formula1>44075</formula1>
      <formula2>44196</formula2>
    </dataValidation>
    <dataValidation type="list" allowBlank="1" showInputMessage="1" showErrorMessage="1" error="Si prega di selezionare un mese dalla lista." prompt="Si prega di selezionare un mese dalla lista." sqref="C16">
      <formula1>$H$9:$H$10</formula1>
    </dataValidation>
    <dataValidation type="date" allowBlank="1" showInputMessage="1" showErrorMessage="1" error="La data è al di fuori dei mesi da ottobre e novembre 2021, si prega di controllare l'iscrizione." sqref="E19:F19">
      <formula1>44470</formula1>
      <formula2>44530</formula2>
    </dataValidation>
    <dataValidation type="date" allowBlank="1" showInputMessage="1" showErrorMessage="1" error="La data è al di fuori dei mesi da ottobre e novembre 2021, si prega di controllare l'iscrizione." sqref="C19">
      <formula1>44470</formula1>
      <formula2>44530</formula2>
    </dataValidation>
  </dataValidations>
  <pageMargins left="0.39370078740157483" right="0.39370078740157483" top="0.47244094488188981" bottom="0.39370078740157483" header="0.31496062992125984" footer="0.31496062992125984"/>
  <pageSetup paperSize="9" scale="80" fitToHeight="2" orientation="portrait" r:id="rId1"/>
  <headerFooter>
    <oddHeader xml:space="preserve">&amp;L&amp;10Assicurazione contro la disoccupazione
</oddHeader>
    <oddFooter>&amp;R&amp;9ILR-COVID-19 (V 17.12.2021)</oddFooter>
  </headerFooter>
  <rowBreaks count="1" manualBreakCount="1">
    <brk id="41" max="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T80"/>
  <sheetViews>
    <sheetView showGridLines="0" zoomScale="85" zoomScaleNormal="85" workbookViewId="0">
      <pane ySplit="7" topLeftCell="A8" activePane="bottomLeft" state="frozen"/>
      <selection pane="bottomLeft" activeCell="A9" sqref="A9"/>
    </sheetView>
  </sheetViews>
  <sheetFormatPr baseColWidth="10" defaultColWidth="10.75" defaultRowHeight="14" x14ac:dyDescent="0.3"/>
  <cols>
    <col min="1" max="1" width="20.08203125" customWidth="1"/>
    <col min="2" max="2" width="25.5" customWidth="1"/>
    <col min="3" max="3" width="15.83203125" customWidth="1"/>
    <col min="4" max="4" width="11" bestFit="1" customWidth="1"/>
    <col min="5" max="5" width="10.25" customWidth="1"/>
    <col min="6" max="6" width="10.33203125" style="64" customWidth="1"/>
    <col min="7" max="7" width="13.5" customWidth="1"/>
    <col min="8" max="8" width="13" customWidth="1"/>
    <col min="9" max="9" width="12.75" customWidth="1"/>
    <col min="10" max="10" width="14.33203125" bestFit="1" customWidth="1"/>
    <col min="11" max="11" width="16.75" customWidth="1"/>
    <col min="12" max="12" width="15.5" customWidth="1"/>
    <col min="13" max="13" width="20.5" bestFit="1" customWidth="1"/>
    <col min="14" max="14" width="7.83203125" hidden="1" customWidth="1"/>
    <col min="15" max="15" width="15.25" hidden="1" customWidth="1"/>
    <col min="16" max="16" width="14.75" hidden="1" customWidth="1"/>
    <col min="17" max="19" width="14" hidden="1" customWidth="1"/>
    <col min="20" max="20" width="9.08203125" hidden="1" customWidth="1"/>
  </cols>
  <sheetData>
    <row r="1" spans="1:20" ht="48.65" customHeight="1" x14ac:dyDescent="0.3">
      <c r="A1" s="326" t="s">
        <v>104</v>
      </c>
      <c r="B1" s="326"/>
      <c r="C1" s="326"/>
      <c r="D1" s="326"/>
      <c r="E1" s="326"/>
      <c r="F1" s="326"/>
      <c r="G1" s="326"/>
      <c r="H1" s="326"/>
      <c r="I1" s="326"/>
      <c r="J1" s="326"/>
      <c r="K1" s="326"/>
      <c r="L1" s="326"/>
      <c r="M1" s="326"/>
      <c r="N1" s="215" t="s">
        <v>105</v>
      </c>
      <c r="O1" s="215"/>
      <c r="P1" s="215"/>
      <c r="Q1" s="215"/>
      <c r="R1" s="215"/>
      <c r="S1" s="215"/>
      <c r="T1" s="215">
        <f>COUNT(T8:T70)</f>
        <v>63</v>
      </c>
    </row>
    <row r="2" spans="1:20" ht="66" customHeight="1" x14ac:dyDescent="0.3">
      <c r="A2" s="327" t="s">
        <v>125</v>
      </c>
      <c r="B2" s="327"/>
      <c r="C2" s="327"/>
      <c r="D2" s="327"/>
      <c r="E2" s="327"/>
      <c r="F2" s="327"/>
      <c r="G2" s="327"/>
      <c r="H2" s="327"/>
      <c r="I2" s="327"/>
      <c r="J2" s="327"/>
      <c r="K2" s="327"/>
      <c r="L2" s="327"/>
      <c r="M2" s="327"/>
    </row>
    <row r="3" spans="1:20" ht="16.899999999999999" customHeight="1" x14ac:dyDescent="0.3">
      <c r="A3" s="167" t="str">
        <f>'Domanda-Conteggio'!A10</f>
        <v>No RIS + SE</v>
      </c>
      <c r="B3" s="168">
        <f>'Domanda-Conteggio'!B10</f>
        <v>0</v>
      </c>
      <c r="C3" s="169" t="str">
        <f>'Domanda-Conteggio'!A4</f>
        <v xml:space="preserve">Ditta </v>
      </c>
      <c r="D3" s="329">
        <f>'Domanda-Conteggio'!A5</f>
        <v>0</v>
      </c>
      <c r="E3" s="329"/>
      <c r="F3" s="329"/>
      <c r="G3" s="329"/>
      <c r="H3" s="329"/>
    </row>
    <row r="4" spans="1:20" ht="18" customHeight="1" x14ac:dyDescent="0.3">
      <c r="A4" s="65" t="s">
        <v>57</v>
      </c>
      <c r="B4" s="224">
        <f>IF(ISBLANK('Domanda-Conteggio'!C16),"",'Domanda-Conteggio'!C16)</f>
        <v>44470</v>
      </c>
      <c r="C4" s="175" t="s">
        <v>60</v>
      </c>
      <c r="D4" s="68">
        <f>NETWORKDAYS(B4,EDATE(B4,1)-1)</f>
        <v>21</v>
      </c>
      <c r="E4" s="64" t="s">
        <v>59</v>
      </c>
      <c r="F4" s="330" t="str">
        <f>IF(MAX(N75:T75)&gt;0,"Verificare i dati","")</f>
        <v/>
      </c>
      <c r="G4" s="330"/>
      <c r="H4" s="330"/>
      <c r="I4" s="216"/>
    </row>
    <row r="5" spans="1:20" ht="18" customHeight="1" x14ac:dyDescent="0.3">
      <c r="A5" s="65" t="s">
        <v>58</v>
      </c>
      <c r="B5" s="170" t="str">
        <f>IF(ISBLANK('Domanda-Conteggio'!C19),"",'Domanda-Conteggio'!C19)</f>
        <v/>
      </c>
      <c r="C5" s="171" t="str">
        <f>IF(ISBLANK('Domanda-Conteggio'!E19),"",'Domanda-Conteggio'!E19)</f>
        <v/>
      </c>
      <c r="D5" s="68">
        <f>IF(AND(B5="",C5=""),+D4,NETWORKDAYS(B5,C5))</f>
        <v>21</v>
      </c>
      <c r="E5" s="331" t="s">
        <v>81</v>
      </c>
      <c r="F5" s="331"/>
      <c r="G5" s="331"/>
      <c r="H5" s="331"/>
    </row>
    <row r="6" spans="1:20" x14ac:dyDescent="0.3">
      <c r="C6" s="325" t="str">
        <f>IF(B4="","nella scheda «Domanda-Conteggio» selezionare il mese","")</f>
        <v/>
      </c>
      <c r="D6" s="325"/>
      <c r="E6" s="325"/>
      <c r="F6" s="325"/>
    </row>
    <row r="7" spans="1:20" ht="90" customHeight="1" x14ac:dyDescent="0.3">
      <c r="A7" s="159" t="s">
        <v>106</v>
      </c>
      <c r="B7" s="230" t="s">
        <v>116</v>
      </c>
      <c r="C7" s="206" t="s">
        <v>108</v>
      </c>
      <c r="D7" s="160" t="s">
        <v>61</v>
      </c>
      <c r="E7" s="162" t="s">
        <v>62</v>
      </c>
      <c r="F7" s="161" t="s">
        <v>63</v>
      </c>
      <c r="G7" s="162" t="s">
        <v>64</v>
      </c>
      <c r="H7" s="160" t="s">
        <v>99</v>
      </c>
      <c r="I7" s="160" t="s">
        <v>65</v>
      </c>
      <c r="J7" s="160" t="s">
        <v>66</v>
      </c>
      <c r="K7" s="162" t="s">
        <v>67</v>
      </c>
      <c r="L7" s="163" t="s">
        <v>68</v>
      </c>
      <c r="M7" s="164" t="s">
        <v>69</v>
      </c>
      <c r="N7" s="107" t="s">
        <v>70</v>
      </c>
      <c r="O7" s="118" t="s">
        <v>71</v>
      </c>
      <c r="P7" s="107" t="s">
        <v>72</v>
      </c>
      <c r="Q7" s="107" t="s">
        <v>100</v>
      </c>
      <c r="R7" s="214" t="s">
        <v>109</v>
      </c>
      <c r="S7" s="214" t="s">
        <v>110</v>
      </c>
      <c r="T7" s="107" t="s">
        <v>127</v>
      </c>
    </row>
    <row r="8" spans="1:20" ht="14.5" x14ac:dyDescent="0.35">
      <c r="A8" s="151" t="s">
        <v>124</v>
      </c>
      <c r="B8" s="231" t="s">
        <v>132</v>
      </c>
      <c r="C8" s="152"/>
      <c r="D8" s="228"/>
      <c r="E8" s="153"/>
      <c r="F8" s="154"/>
      <c r="G8" s="229"/>
      <c r="H8" s="152"/>
      <c r="I8" s="152"/>
      <c r="J8" s="155" t="str">
        <f>IF(C8*D8&gt;0,+C8/D8,"")</f>
        <v/>
      </c>
      <c r="K8" s="219" t="str">
        <f>IF(C8*D8&gt;0,+E8*G8,"")</f>
        <v/>
      </c>
      <c r="L8" s="157" t="str">
        <f>IF(AND(C8&gt;0,T8=0),IF(D8&gt;0,+E8*C8,C8)/$D$4*$D$5,"")</f>
        <v/>
      </c>
      <c r="M8" s="158" t="str">
        <f t="shared" ref="M8:M39" si="0">IF(C8&gt;0,IF(J8&lt;=3470,$A$72,IF(J8&gt;=4340,$A$74,$A$73)),"")</f>
        <v/>
      </c>
      <c r="N8" s="76">
        <f>IF(C8*E8=0,0,IF(C8/E8&gt;12350,1,0))</f>
        <v>0</v>
      </c>
      <c r="O8" s="75">
        <f>IF(F8&gt;E8,1,0)</f>
        <v>0</v>
      </c>
      <c r="P8" s="75">
        <f t="shared" ref="P8:P39" si="1">IF(AND(M8=$A$73,ISBLANK(G8)),1,0)</f>
        <v>0</v>
      </c>
      <c r="Q8" s="76">
        <f>IF(AND(C8&gt;0,H8&lt;&gt;""),IF(OR(H8="",I8&gt;H8),1,0),0)</f>
        <v>0</v>
      </c>
      <c r="R8" s="76">
        <f>IF(AND(F8&lt;1,I8&gt;0),1,0)</f>
        <v>0</v>
      </c>
      <c r="S8" s="223">
        <f>IF(AND(ISBLANK(A8),ISBLANK(C8),ISBLANK(D8),ISBLANK(E8),ISBLANK(F8),ISBLANK(G8),ISBLANK(I8)),0,IF(ISBLANK(B8),1,0))</f>
        <v>0</v>
      </c>
      <c r="T8" s="76">
        <f>IF(D8&gt;1,1,0)</f>
        <v>0</v>
      </c>
    </row>
    <row r="9" spans="1:20" ht="14.5" x14ac:dyDescent="0.35">
      <c r="A9" s="90"/>
      <c r="B9" s="90"/>
      <c r="C9" s="91"/>
      <c r="D9" s="217"/>
      <c r="E9" s="141"/>
      <c r="F9" s="142"/>
      <c r="G9" s="221"/>
      <c r="H9" s="70" t="str">
        <f t="shared" ref="H9:H12" si="2">IF($B$4="","",IF(T9&lt;&gt;0,"",IF(C9*D9&gt;0,ROUND(+G9/5*$D$5*E9*D9,2),"")))</f>
        <v/>
      </c>
      <c r="I9" s="91"/>
      <c r="J9" s="69" t="str">
        <f t="shared" ref="J9" si="3">IF(C9*D9&gt;0,+C9/D9,"")</f>
        <v/>
      </c>
      <c r="K9" s="220" t="str">
        <f t="shared" ref="K9" si="4">IF(C9*D9&gt;0,+E9*G9,"")</f>
        <v/>
      </c>
      <c r="L9" s="157" t="str">
        <f t="shared" ref="L9:L70" si="5">IF(AND(C9&gt;0,T9=0),IF(D9&gt;0,+E9*C9,C9)/$D$4*$D$5,"")</f>
        <v/>
      </c>
      <c r="M9" s="76" t="str">
        <f t="shared" si="0"/>
        <v/>
      </c>
      <c r="N9" s="76">
        <f>IF(C9=0,0,IF(C9&gt;12350,1,0))</f>
        <v>0</v>
      </c>
      <c r="O9" s="75">
        <f t="shared" ref="O9" si="6">IF(F9&gt;E9,1,0)</f>
        <v>0</v>
      </c>
      <c r="P9" s="75">
        <f t="shared" si="1"/>
        <v>0</v>
      </c>
      <c r="Q9" s="76">
        <f t="shared" ref="Q9:Q70" si="7">IF(AND(C9&gt;0,H9&lt;&gt;""),IF(OR(H9="",I9&gt;H9),1,0),0)</f>
        <v>0</v>
      </c>
      <c r="R9" s="76">
        <f t="shared" ref="R9" si="8">IF(AND(F9&lt;1,I9&gt;0),1,0)</f>
        <v>0</v>
      </c>
      <c r="S9" s="223">
        <f t="shared" ref="S9" si="9">IF(AND(ISBLANK(A9),ISBLANK(C9),ISBLANK(D9),ISBLANK(E9),ISBLANK(F9),ISBLANK(G9),ISBLANK(I9)),0,IF(ISBLANK(B9),1,0))</f>
        <v>0</v>
      </c>
      <c r="T9" s="76">
        <f t="shared" ref="T9:T70" si="10">IF(D9&gt;1,1,0)</f>
        <v>0</v>
      </c>
    </row>
    <row r="10" spans="1:20" ht="14.5" x14ac:dyDescent="0.35">
      <c r="A10" s="90"/>
      <c r="B10" s="90"/>
      <c r="C10" s="91"/>
      <c r="D10" s="217"/>
      <c r="E10" s="141"/>
      <c r="F10" s="142"/>
      <c r="G10" s="221"/>
      <c r="H10" s="70" t="str">
        <f t="shared" si="2"/>
        <v/>
      </c>
      <c r="I10" s="91"/>
      <c r="J10" s="69" t="str">
        <f t="shared" ref="J10:J23" si="11">IF(C10*D10&gt;0,+C10/D10,"")</f>
        <v/>
      </c>
      <c r="K10" s="220" t="str">
        <f t="shared" ref="K10:K23" si="12">IF(C10*D10&gt;0,+E10*G10,"")</f>
        <v/>
      </c>
      <c r="L10" s="157" t="str">
        <f t="shared" si="5"/>
        <v/>
      </c>
      <c r="M10" s="76" t="str">
        <f t="shared" si="0"/>
        <v/>
      </c>
      <c r="N10" s="76">
        <f t="shared" ref="N10:N70" si="13">IF(C10=0,0,IF(C10&gt;12350,1,0))</f>
        <v>0</v>
      </c>
      <c r="O10" s="75">
        <f t="shared" ref="O10:O23" si="14">IF(F10&gt;E10,1,0)</f>
        <v>0</v>
      </c>
      <c r="P10" s="75">
        <f t="shared" si="1"/>
        <v>0</v>
      </c>
      <c r="Q10" s="76">
        <f t="shared" si="7"/>
        <v>0</v>
      </c>
      <c r="R10" s="76">
        <f t="shared" ref="R10:R23" si="15">IF(AND(F10&lt;1,I10&gt;0),1,0)</f>
        <v>0</v>
      </c>
      <c r="S10" s="223">
        <f t="shared" ref="S10:S23" si="16">IF(AND(ISBLANK(A10),ISBLANK(C10),ISBLANK(D10),ISBLANK(E10),ISBLANK(F10),ISBLANK(G10),ISBLANK(I10)),0,IF(ISBLANK(B10),1,0))</f>
        <v>0</v>
      </c>
      <c r="T10" s="76">
        <f t="shared" si="10"/>
        <v>0</v>
      </c>
    </row>
    <row r="11" spans="1:20" ht="14.5" x14ac:dyDescent="0.35">
      <c r="A11" s="90"/>
      <c r="B11" s="90"/>
      <c r="C11" s="91"/>
      <c r="D11" s="217"/>
      <c r="E11" s="141"/>
      <c r="F11" s="142"/>
      <c r="G11" s="221"/>
      <c r="H11" s="70" t="str">
        <f t="shared" si="2"/>
        <v/>
      </c>
      <c r="I11" s="91"/>
      <c r="J11" s="69" t="str">
        <f t="shared" si="11"/>
        <v/>
      </c>
      <c r="K11" s="220" t="str">
        <f t="shared" si="12"/>
        <v/>
      </c>
      <c r="L11" s="157" t="str">
        <f t="shared" si="5"/>
        <v/>
      </c>
      <c r="M11" s="76" t="str">
        <f t="shared" si="0"/>
        <v/>
      </c>
      <c r="N11" s="76">
        <f t="shared" si="13"/>
        <v>0</v>
      </c>
      <c r="O11" s="75">
        <f t="shared" si="14"/>
        <v>0</v>
      </c>
      <c r="P11" s="75">
        <f t="shared" si="1"/>
        <v>0</v>
      </c>
      <c r="Q11" s="76">
        <f t="shared" si="7"/>
        <v>0</v>
      </c>
      <c r="R11" s="76">
        <f t="shared" si="15"/>
        <v>0</v>
      </c>
      <c r="S11" s="223">
        <f t="shared" si="16"/>
        <v>0</v>
      </c>
      <c r="T11" s="76">
        <f t="shared" si="10"/>
        <v>0</v>
      </c>
    </row>
    <row r="12" spans="1:20" ht="14.5" x14ac:dyDescent="0.35">
      <c r="A12" s="90"/>
      <c r="B12" s="90"/>
      <c r="C12" s="91"/>
      <c r="D12" s="217"/>
      <c r="E12" s="141"/>
      <c r="F12" s="142"/>
      <c r="G12" s="221"/>
      <c r="H12" s="70" t="str">
        <f t="shared" si="2"/>
        <v/>
      </c>
      <c r="I12" s="91"/>
      <c r="J12" s="69" t="str">
        <f t="shared" si="11"/>
        <v/>
      </c>
      <c r="K12" s="220" t="str">
        <f t="shared" si="12"/>
        <v/>
      </c>
      <c r="L12" s="157" t="str">
        <f t="shared" si="5"/>
        <v/>
      </c>
      <c r="M12" s="76" t="str">
        <f t="shared" si="0"/>
        <v/>
      </c>
      <c r="N12" s="76">
        <f t="shared" si="13"/>
        <v>0</v>
      </c>
      <c r="O12" s="75">
        <f t="shared" si="14"/>
        <v>0</v>
      </c>
      <c r="P12" s="75">
        <f t="shared" si="1"/>
        <v>0</v>
      </c>
      <c r="Q12" s="76">
        <f t="shared" si="7"/>
        <v>0</v>
      </c>
      <c r="R12" s="76">
        <f t="shared" si="15"/>
        <v>0</v>
      </c>
      <c r="S12" s="223">
        <f t="shared" si="16"/>
        <v>0</v>
      </c>
      <c r="T12" s="76">
        <f t="shared" si="10"/>
        <v>0</v>
      </c>
    </row>
    <row r="13" spans="1:20" ht="14.5" x14ac:dyDescent="0.35">
      <c r="A13" s="90"/>
      <c r="B13" s="90"/>
      <c r="C13" s="91"/>
      <c r="D13" s="217"/>
      <c r="E13" s="141"/>
      <c r="F13" s="142"/>
      <c r="G13" s="221"/>
      <c r="H13" s="70" t="str">
        <f t="shared" ref="H13:H70" si="17">IF($B$4="","",IF(T13&lt;&gt;0,"",IF(C13*D13&gt;0,ROUND(+G13/5*$D$5*E13*D13,2),"")))</f>
        <v/>
      </c>
      <c r="I13" s="91"/>
      <c r="J13" s="69" t="str">
        <f t="shared" si="11"/>
        <v/>
      </c>
      <c r="K13" s="220" t="str">
        <f t="shared" si="12"/>
        <v/>
      </c>
      <c r="L13" s="157" t="str">
        <f t="shared" si="5"/>
        <v/>
      </c>
      <c r="M13" s="76" t="str">
        <f t="shared" si="0"/>
        <v/>
      </c>
      <c r="N13" s="76">
        <f t="shared" si="13"/>
        <v>0</v>
      </c>
      <c r="O13" s="75">
        <f t="shared" si="14"/>
        <v>0</v>
      </c>
      <c r="P13" s="75">
        <f t="shared" si="1"/>
        <v>0</v>
      </c>
      <c r="Q13" s="76">
        <f t="shared" si="7"/>
        <v>0</v>
      </c>
      <c r="R13" s="76">
        <f t="shared" si="15"/>
        <v>0</v>
      </c>
      <c r="S13" s="223">
        <f t="shared" si="16"/>
        <v>0</v>
      </c>
      <c r="T13" s="76">
        <f t="shared" si="10"/>
        <v>0</v>
      </c>
    </row>
    <row r="14" spans="1:20" ht="14.5" x14ac:dyDescent="0.35">
      <c r="A14" s="90"/>
      <c r="B14" s="90"/>
      <c r="C14" s="91"/>
      <c r="D14" s="217"/>
      <c r="E14" s="141"/>
      <c r="F14" s="142"/>
      <c r="G14" s="221"/>
      <c r="H14" s="70" t="str">
        <f t="shared" si="17"/>
        <v/>
      </c>
      <c r="I14" s="91"/>
      <c r="J14" s="69" t="str">
        <f t="shared" si="11"/>
        <v/>
      </c>
      <c r="K14" s="220" t="str">
        <f t="shared" si="12"/>
        <v/>
      </c>
      <c r="L14" s="157" t="str">
        <f t="shared" si="5"/>
        <v/>
      </c>
      <c r="M14" s="76" t="str">
        <f t="shared" si="0"/>
        <v/>
      </c>
      <c r="N14" s="76">
        <f t="shared" si="13"/>
        <v>0</v>
      </c>
      <c r="O14" s="75">
        <f t="shared" si="14"/>
        <v>0</v>
      </c>
      <c r="P14" s="75">
        <f t="shared" si="1"/>
        <v>0</v>
      </c>
      <c r="Q14" s="76">
        <f t="shared" si="7"/>
        <v>0</v>
      </c>
      <c r="R14" s="76">
        <f t="shared" si="15"/>
        <v>0</v>
      </c>
      <c r="S14" s="223">
        <f t="shared" si="16"/>
        <v>0</v>
      </c>
      <c r="T14" s="76">
        <f t="shared" si="10"/>
        <v>0</v>
      </c>
    </row>
    <row r="15" spans="1:20" ht="14.5" x14ac:dyDescent="0.35">
      <c r="A15" s="90"/>
      <c r="B15" s="90"/>
      <c r="C15" s="91"/>
      <c r="D15" s="217"/>
      <c r="E15" s="141"/>
      <c r="F15" s="142"/>
      <c r="G15" s="221"/>
      <c r="H15" s="70" t="str">
        <f t="shared" si="17"/>
        <v/>
      </c>
      <c r="I15" s="91"/>
      <c r="J15" s="69" t="str">
        <f t="shared" si="11"/>
        <v/>
      </c>
      <c r="K15" s="220" t="str">
        <f t="shared" si="12"/>
        <v/>
      </c>
      <c r="L15" s="157" t="str">
        <f t="shared" si="5"/>
        <v/>
      </c>
      <c r="M15" s="76" t="str">
        <f t="shared" si="0"/>
        <v/>
      </c>
      <c r="N15" s="76">
        <f t="shared" si="13"/>
        <v>0</v>
      </c>
      <c r="O15" s="75">
        <f t="shared" si="14"/>
        <v>0</v>
      </c>
      <c r="P15" s="75">
        <f t="shared" si="1"/>
        <v>0</v>
      </c>
      <c r="Q15" s="76">
        <f t="shared" si="7"/>
        <v>0</v>
      </c>
      <c r="R15" s="76">
        <f t="shared" si="15"/>
        <v>0</v>
      </c>
      <c r="S15" s="223">
        <f t="shared" si="16"/>
        <v>0</v>
      </c>
      <c r="T15" s="76">
        <f t="shared" si="10"/>
        <v>0</v>
      </c>
    </row>
    <row r="16" spans="1:20" ht="14.5" x14ac:dyDescent="0.35">
      <c r="A16" s="90"/>
      <c r="B16" s="90"/>
      <c r="C16" s="91"/>
      <c r="D16" s="217"/>
      <c r="E16" s="141"/>
      <c r="F16" s="142"/>
      <c r="G16" s="221"/>
      <c r="H16" s="70" t="str">
        <f t="shared" si="17"/>
        <v/>
      </c>
      <c r="I16" s="91"/>
      <c r="J16" s="69" t="str">
        <f t="shared" si="11"/>
        <v/>
      </c>
      <c r="K16" s="220" t="str">
        <f t="shared" si="12"/>
        <v/>
      </c>
      <c r="L16" s="157" t="str">
        <f t="shared" si="5"/>
        <v/>
      </c>
      <c r="M16" s="76" t="str">
        <f t="shared" si="0"/>
        <v/>
      </c>
      <c r="N16" s="76">
        <f t="shared" si="13"/>
        <v>0</v>
      </c>
      <c r="O16" s="75">
        <f t="shared" si="14"/>
        <v>0</v>
      </c>
      <c r="P16" s="75">
        <f t="shared" si="1"/>
        <v>0</v>
      </c>
      <c r="Q16" s="76">
        <f t="shared" si="7"/>
        <v>0</v>
      </c>
      <c r="R16" s="76">
        <f t="shared" si="15"/>
        <v>0</v>
      </c>
      <c r="S16" s="223">
        <f t="shared" si="16"/>
        <v>0</v>
      </c>
      <c r="T16" s="76">
        <f t="shared" si="10"/>
        <v>0</v>
      </c>
    </row>
    <row r="17" spans="1:20" ht="14.5" x14ac:dyDescent="0.35">
      <c r="A17" s="90"/>
      <c r="B17" s="90"/>
      <c r="C17" s="91"/>
      <c r="D17" s="217"/>
      <c r="E17" s="141"/>
      <c r="F17" s="142"/>
      <c r="G17" s="221"/>
      <c r="H17" s="70" t="str">
        <f t="shared" si="17"/>
        <v/>
      </c>
      <c r="I17" s="91"/>
      <c r="J17" s="69" t="str">
        <f t="shared" si="11"/>
        <v/>
      </c>
      <c r="K17" s="220" t="str">
        <f t="shared" si="12"/>
        <v/>
      </c>
      <c r="L17" s="157" t="str">
        <f t="shared" si="5"/>
        <v/>
      </c>
      <c r="M17" s="76" t="str">
        <f t="shared" si="0"/>
        <v/>
      </c>
      <c r="N17" s="76">
        <f t="shared" si="13"/>
        <v>0</v>
      </c>
      <c r="O17" s="75">
        <f t="shared" si="14"/>
        <v>0</v>
      </c>
      <c r="P17" s="75">
        <f t="shared" si="1"/>
        <v>0</v>
      </c>
      <c r="Q17" s="76">
        <f t="shared" si="7"/>
        <v>0</v>
      </c>
      <c r="R17" s="76">
        <f t="shared" si="15"/>
        <v>0</v>
      </c>
      <c r="S17" s="223">
        <f t="shared" si="16"/>
        <v>0</v>
      </c>
      <c r="T17" s="76">
        <f t="shared" si="10"/>
        <v>0</v>
      </c>
    </row>
    <row r="18" spans="1:20" ht="14.5" x14ac:dyDescent="0.35">
      <c r="A18" s="90"/>
      <c r="B18" s="90"/>
      <c r="C18" s="91"/>
      <c r="D18" s="217"/>
      <c r="E18" s="141"/>
      <c r="F18" s="142"/>
      <c r="G18" s="221"/>
      <c r="H18" s="70" t="str">
        <f t="shared" si="17"/>
        <v/>
      </c>
      <c r="I18" s="91"/>
      <c r="J18" s="69" t="str">
        <f t="shared" si="11"/>
        <v/>
      </c>
      <c r="K18" s="220" t="str">
        <f t="shared" si="12"/>
        <v/>
      </c>
      <c r="L18" s="157" t="str">
        <f t="shared" si="5"/>
        <v/>
      </c>
      <c r="M18" s="76" t="str">
        <f t="shared" si="0"/>
        <v/>
      </c>
      <c r="N18" s="76">
        <f t="shared" si="13"/>
        <v>0</v>
      </c>
      <c r="O18" s="75">
        <f t="shared" si="14"/>
        <v>0</v>
      </c>
      <c r="P18" s="75">
        <f t="shared" si="1"/>
        <v>0</v>
      </c>
      <c r="Q18" s="76">
        <f t="shared" si="7"/>
        <v>0</v>
      </c>
      <c r="R18" s="76">
        <f t="shared" si="15"/>
        <v>0</v>
      </c>
      <c r="S18" s="223">
        <f t="shared" si="16"/>
        <v>0</v>
      </c>
      <c r="T18" s="76">
        <f t="shared" si="10"/>
        <v>0</v>
      </c>
    </row>
    <row r="19" spans="1:20" ht="14.5" x14ac:dyDescent="0.35">
      <c r="A19" s="90"/>
      <c r="B19" s="90"/>
      <c r="C19" s="91"/>
      <c r="D19" s="217"/>
      <c r="E19" s="141"/>
      <c r="F19" s="142"/>
      <c r="G19" s="221"/>
      <c r="H19" s="70" t="str">
        <f t="shared" si="17"/>
        <v/>
      </c>
      <c r="I19" s="91"/>
      <c r="J19" s="69" t="str">
        <f t="shared" si="11"/>
        <v/>
      </c>
      <c r="K19" s="220" t="str">
        <f t="shared" si="12"/>
        <v/>
      </c>
      <c r="L19" s="157" t="str">
        <f t="shared" si="5"/>
        <v/>
      </c>
      <c r="M19" s="76" t="str">
        <f t="shared" si="0"/>
        <v/>
      </c>
      <c r="N19" s="76">
        <f t="shared" si="13"/>
        <v>0</v>
      </c>
      <c r="O19" s="75">
        <f t="shared" si="14"/>
        <v>0</v>
      </c>
      <c r="P19" s="75">
        <f t="shared" si="1"/>
        <v>0</v>
      </c>
      <c r="Q19" s="76">
        <f t="shared" si="7"/>
        <v>0</v>
      </c>
      <c r="R19" s="76">
        <f t="shared" si="15"/>
        <v>0</v>
      </c>
      <c r="S19" s="223">
        <f t="shared" si="16"/>
        <v>0</v>
      </c>
      <c r="T19" s="76">
        <f t="shared" si="10"/>
        <v>0</v>
      </c>
    </row>
    <row r="20" spans="1:20" ht="14.5" x14ac:dyDescent="0.35">
      <c r="A20" s="90"/>
      <c r="B20" s="90"/>
      <c r="C20" s="91"/>
      <c r="D20" s="217"/>
      <c r="E20" s="141"/>
      <c r="F20" s="142"/>
      <c r="G20" s="221"/>
      <c r="H20" s="70" t="str">
        <f t="shared" si="17"/>
        <v/>
      </c>
      <c r="I20" s="91"/>
      <c r="J20" s="69" t="str">
        <f t="shared" si="11"/>
        <v/>
      </c>
      <c r="K20" s="220" t="str">
        <f t="shared" si="12"/>
        <v/>
      </c>
      <c r="L20" s="157" t="str">
        <f t="shared" si="5"/>
        <v/>
      </c>
      <c r="M20" s="76" t="str">
        <f t="shared" si="0"/>
        <v/>
      </c>
      <c r="N20" s="76">
        <f t="shared" si="13"/>
        <v>0</v>
      </c>
      <c r="O20" s="75">
        <f t="shared" si="14"/>
        <v>0</v>
      </c>
      <c r="P20" s="75">
        <f t="shared" si="1"/>
        <v>0</v>
      </c>
      <c r="Q20" s="76">
        <f t="shared" si="7"/>
        <v>0</v>
      </c>
      <c r="R20" s="76">
        <f t="shared" si="15"/>
        <v>0</v>
      </c>
      <c r="S20" s="223">
        <f t="shared" si="16"/>
        <v>0</v>
      </c>
      <c r="T20" s="76">
        <f t="shared" si="10"/>
        <v>0</v>
      </c>
    </row>
    <row r="21" spans="1:20" ht="14.5" x14ac:dyDescent="0.35">
      <c r="A21" s="90"/>
      <c r="B21" s="90"/>
      <c r="C21" s="91"/>
      <c r="D21" s="217"/>
      <c r="E21" s="141"/>
      <c r="F21" s="142"/>
      <c r="G21" s="221"/>
      <c r="H21" s="70" t="str">
        <f t="shared" si="17"/>
        <v/>
      </c>
      <c r="I21" s="91"/>
      <c r="J21" s="69" t="str">
        <f t="shared" si="11"/>
        <v/>
      </c>
      <c r="K21" s="220" t="str">
        <f t="shared" si="12"/>
        <v/>
      </c>
      <c r="L21" s="157" t="str">
        <f t="shared" si="5"/>
        <v/>
      </c>
      <c r="M21" s="76" t="str">
        <f t="shared" si="0"/>
        <v/>
      </c>
      <c r="N21" s="76">
        <f t="shared" si="13"/>
        <v>0</v>
      </c>
      <c r="O21" s="75">
        <f t="shared" si="14"/>
        <v>0</v>
      </c>
      <c r="P21" s="75">
        <f t="shared" si="1"/>
        <v>0</v>
      </c>
      <c r="Q21" s="76">
        <f t="shared" si="7"/>
        <v>0</v>
      </c>
      <c r="R21" s="76">
        <f t="shared" si="15"/>
        <v>0</v>
      </c>
      <c r="S21" s="223">
        <f t="shared" si="16"/>
        <v>0</v>
      </c>
      <c r="T21" s="76">
        <f t="shared" si="10"/>
        <v>0</v>
      </c>
    </row>
    <row r="22" spans="1:20" ht="14.5" x14ac:dyDescent="0.35">
      <c r="A22" s="90"/>
      <c r="B22" s="90"/>
      <c r="C22" s="91"/>
      <c r="D22" s="217"/>
      <c r="E22" s="141"/>
      <c r="F22" s="142"/>
      <c r="G22" s="221"/>
      <c r="H22" s="70" t="str">
        <f t="shared" si="17"/>
        <v/>
      </c>
      <c r="I22" s="91"/>
      <c r="J22" s="69" t="str">
        <f t="shared" si="11"/>
        <v/>
      </c>
      <c r="K22" s="220" t="str">
        <f t="shared" si="12"/>
        <v/>
      </c>
      <c r="L22" s="157" t="str">
        <f t="shared" si="5"/>
        <v/>
      </c>
      <c r="M22" s="76" t="str">
        <f t="shared" si="0"/>
        <v/>
      </c>
      <c r="N22" s="76">
        <f t="shared" si="13"/>
        <v>0</v>
      </c>
      <c r="O22" s="75">
        <f t="shared" si="14"/>
        <v>0</v>
      </c>
      <c r="P22" s="75">
        <f t="shared" si="1"/>
        <v>0</v>
      </c>
      <c r="Q22" s="76">
        <f t="shared" si="7"/>
        <v>0</v>
      </c>
      <c r="R22" s="76">
        <f t="shared" si="15"/>
        <v>0</v>
      </c>
      <c r="S22" s="223">
        <f t="shared" si="16"/>
        <v>0</v>
      </c>
      <c r="T22" s="76">
        <f t="shared" si="10"/>
        <v>0</v>
      </c>
    </row>
    <row r="23" spans="1:20" ht="14.5" x14ac:dyDescent="0.35">
      <c r="A23" s="90"/>
      <c r="B23" s="90"/>
      <c r="C23" s="91"/>
      <c r="D23" s="217"/>
      <c r="E23" s="141"/>
      <c r="F23" s="142"/>
      <c r="G23" s="221"/>
      <c r="H23" s="70" t="str">
        <f t="shared" si="17"/>
        <v/>
      </c>
      <c r="I23" s="91"/>
      <c r="J23" s="69" t="str">
        <f t="shared" si="11"/>
        <v/>
      </c>
      <c r="K23" s="220" t="str">
        <f t="shared" si="12"/>
        <v/>
      </c>
      <c r="L23" s="157" t="str">
        <f t="shared" si="5"/>
        <v/>
      </c>
      <c r="M23" s="76" t="str">
        <f t="shared" si="0"/>
        <v/>
      </c>
      <c r="N23" s="76">
        <f t="shared" si="13"/>
        <v>0</v>
      </c>
      <c r="O23" s="75">
        <f t="shared" si="14"/>
        <v>0</v>
      </c>
      <c r="P23" s="75">
        <f t="shared" si="1"/>
        <v>0</v>
      </c>
      <c r="Q23" s="76">
        <f t="shared" si="7"/>
        <v>0</v>
      </c>
      <c r="R23" s="76">
        <f t="shared" si="15"/>
        <v>0</v>
      </c>
      <c r="S23" s="223">
        <f t="shared" si="16"/>
        <v>0</v>
      </c>
      <c r="T23" s="76">
        <f t="shared" si="10"/>
        <v>0</v>
      </c>
    </row>
    <row r="24" spans="1:20" ht="14.5" x14ac:dyDescent="0.35">
      <c r="A24" s="90"/>
      <c r="B24" s="90"/>
      <c r="C24" s="91"/>
      <c r="D24" s="217"/>
      <c r="E24" s="141"/>
      <c r="F24" s="142"/>
      <c r="G24" s="221"/>
      <c r="H24" s="70" t="str">
        <f t="shared" si="17"/>
        <v/>
      </c>
      <c r="I24" s="91"/>
      <c r="J24" s="69" t="str">
        <f t="shared" ref="J24:J27" si="18">IF(C24*D24&gt;0,+C24/D24,"")</f>
        <v/>
      </c>
      <c r="K24" s="220" t="str">
        <f t="shared" ref="K24:K27" si="19">IF(C24*D24&gt;0,+E24*G24,"")</f>
        <v/>
      </c>
      <c r="L24" s="157" t="str">
        <f t="shared" si="5"/>
        <v/>
      </c>
      <c r="M24" s="76" t="str">
        <f t="shared" si="0"/>
        <v/>
      </c>
      <c r="N24" s="76">
        <f t="shared" si="13"/>
        <v>0</v>
      </c>
      <c r="O24" s="75">
        <f t="shared" ref="O24:O27" si="20">IF(F24&gt;E24,1,0)</f>
        <v>0</v>
      </c>
      <c r="P24" s="75">
        <f t="shared" si="1"/>
        <v>0</v>
      </c>
      <c r="Q24" s="76">
        <f t="shared" si="7"/>
        <v>0</v>
      </c>
      <c r="R24" s="76">
        <f t="shared" ref="R24:R27" si="21">IF(AND(F24&lt;1,I24&gt;0),1,0)</f>
        <v>0</v>
      </c>
      <c r="S24" s="223">
        <f t="shared" ref="S24:S27" si="22">IF(AND(ISBLANK(A24),ISBLANK(C24),ISBLANK(D24),ISBLANK(E24),ISBLANK(F24),ISBLANK(G24),ISBLANK(I24)),0,IF(ISBLANK(B24),1,0))</f>
        <v>0</v>
      </c>
      <c r="T24" s="76">
        <f t="shared" si="10"/>
        <v>0</v>
      </c>
    </row>
    <row r="25" spans="1:20" ht="14.5" x14ac:dyDescent="0.35">
      <c r="A25" s="90"/>
      <c r="B25" s="90"/>
      <c r="C25" s="91"/>
      <c r="D25" s="217"/>
      <c r="E25" s="141"/>
      <c r="F25" s="142"/>
      <c r="G25" s="221"/>
      <c r="H25" s="70" t="str">
        <f t="shared" si="17"/>
        <v/>
      </c>
      <c r="I25" s="91"/>
      <c r="J25" s="69" t="str">
        <f t="shared" si="18"/>
        <v/>
      </c>
      <c r="K25" s="220" t="str">
        <f t="shared" si="19"/>
        <v/>
      </c>
      <c r="L25" s="157" t="str">
        <f t="shared" si="5"/>
        <v/>
      </c>
      <c r="M25" s="76" t="str">
        <f t="shared" si="0"/>
        <v/>
      </c>
      <c r="N25" s="76">
        <f t="shared" si="13"/>
        <v>0</v>
      </c>
      <c r="O25" s="75">
        <f t="shared" si="20"/>
        <v>0</v>
      </c>
      <c r="P25" s="75">
        <f t="shared" si="1"/>
        <v>0</v>
      </c>
      <c r="Q25" s="76">
        <f t="shared" si="7"/>
        <v>0</v>
      </c>
      <c r="R25" s="76">
        <f t="shared" si="21"/>
        <v>0</v>
      </c>
      <c r="S25" s="223">
        <f t="shared" si="22"/>
        <v>0</v>
      </c>
      <c r="T25" s="76">
        <f t="shared" si="10"/>
        <v>0</v>
      </c>
    </row>
    <row r="26" spans="1:20" ht="14.5" x14ac:dyDescent="0.35">
      <c r="A26" s="90"/>
      <c r="B26" s="90"/>
      <c r="C26" s="91"/>
      <c r="D26" s="217"/>
      <c r="E26" s="141"/>
      <c r="F26" s="142"/>
      <c r="G26" s="221"/>
      <c r="H26" s="70" t="str">
        <f t="shared" si="17"/>
        <v/>
      </c>
      <c r="I26" s="91"/>
      <c r="J26" s="69" t="str">
        <f t="shared" si="18"/>
        <v/>
      </c>
      <c r="K26" s="220" t="str">
        <f t="shared" si="19"/>
        <v/>
      </c>
      <c r="L26" s="157" t="str">
        <f t="shared" si="5"/>
        <v/>
      </c>
      <c r="M26" s="76" t="str">
        <f t="shared" si="0"/>
        <v/>
      </c>
      <c r="N26" s="76">
        <f t="shared" si="13"/>
        <v>0</v>
      </c>
      <c r="O26" s="75">
        <f t="shared" si="20"/>
        <v>0</v>
      </c>
      <c r="P26" s="75">
        <f t="shared" si="1"/>
        <v>0</v>
      </c>
      <c r="Q26" s="76">
        <f t="shared" si="7"/>
        <v>0</v>
      </c>
      <c r="R26" s="76">
        <f t="shared" si="21"/>
        <v>0</v>
      </c>
      <c r="S26" s="223">
        <f t="shared" si="22"/>
        <v>0</v>
      </c>
      <c r="T26" s="76">
        <f t="shared" si="10"/>
        <v>0</v>
      </c>
    </row>
    <row r="27" spans="1:20" ht="14.5" x14ac:dyDescent="0.35">
      <c r="A27" s="90"/>
      <c r="B27" s="90"/>
      <c r="C27" s="91"/>
      <c r="D27" s="217"/>
      <c r="E27" s="141"/>
      <c r="F27" s="142"/>
      <c r="G27" s="221"/>
      <c r="H27" s="70" t="str">
        <f t="shared" si="17"/>
        <v/>
      </c>
      <c r="I27" s="91"/>
      <c r="J27" s="69" t="str">
        <f t="shared" si="18"/>
        <v/>
      </c>
      <c r="K27" s="220" t="str">
        <f t="shared" si="19"/>
        <v/>
      </c>
      <c r="L27" s="157" t="str">
        <f t="shared" si="5"/>
        <v/>
      </c>
      <c r="M27" s="76" t="str">
        <f t="shared" si="0"/>
        <v/>
      </c>
      <c r="N27" s="76">
        <f t="shared" si="13"/>
        <v>0</v>
      </c>
      <c r="O27" s="75">
        <f t="shared" si="20"/>
        <v>0</v>
      </c>
      <c r="P27" s="75">
        <f t="shared" si="1"/>
        <v>0</v>
      </c>
      <c r="Q27" s="76">
        <f t="shared" si="7"/>
        <v>0</v>
      </c>
      <c r="R27" s="76">
        <f t="shared" si="21"/>
        <v>0</v>
      </c>
      <c r="S27" s="223">
        <f t="shared" si="22"/>
        <v>0</v>
      </c>
      <c r="T27" s="76">
        <f t="shared" si="10"/>
        <v>0</v>
      </c>
    </row>
    <row r="28" spans="1:20" ht="14.5" x14ac:dyDescent="0.35">
      <c r="A28" s="90"/>
      <c r="B28" s="90"/>
      <c r="C28" s="91"/>
      <c r="D28" s="217"/>
      <c r="E28" s="141"/>
      <c r="F28" s="142"/>
      <c r="G28" s="221"/>
      <c r="H28" s="70" t="str">
        <f t="shared" si="17"/>
        <v/>
      </c>
      <c r="I28" s="91"/>
      <c r="J28" s="69" t="str">
        <f t="shared" ref="J28:J70" si="23">IF(C28*D28&gt;0,+C28/D28,"")</f>
        <v/>
      </c>
      <c r="K28" s="220" t="str">
        <f t="shared" ref="K28:K70" si="24">IF(C28*D28&gt;0,+E28*G28,"")</f>
        <v/>
      </c>
      <c r="L28" s="157" t="str">
        <f t="shared" si="5"/>
        <v/>
      </c>
      <c r="M28" s="76" t="str">
        <f t="shared" si="0"/>
        <v/>
      </c>
      <c r="N28" s="76">
        <f t="shared" si="13"/>
        <v>0</v>
      </c>
      <c r="O28" s="75">
        <f t="shared" ref="O28:O70" si="25">IF(F28&gt;E28,1,0)</f>
        <v>0</v>
      </c>
      <c r="P28" s="75">
        <f t="shared" si="1"/>
        <v>0</v>
      </c>
      <c r="Q28" s="76">
        <f t="shared" si="7"/>
        <v>0</v>
      </c>
      <c r="R28" s="76">
        <f t="shared" ref="R28:R70" si="26">IF(AND(F28&lt;1,I28&gt;0),1,0)</f>
        <v>0</v>
      </c>
      <c r="S28" s="223">
        <f t="shared" ref="S28:S70" si="27">IF(AND(ISBLANK(A28),ISBLANK(C28),ISBLANK(D28),ISBLANK(E28),ISBLANK(F28),ISBLANK(G28),ISBLANK(I28)),0,IF(ISBLANK(B28),1,0))</f>
        <v>0</v>
      </c>
      <c r="T28" s="76">
        <f t="shared" si="10"/>
        <v>0</v>
      </c>
    </row>
    <row r="29" spans="1:20" ht="14.5" x14ac:dyDescent="0.35">
      <c r="A29" s="90"/>
      <c r="B29" s="90"/>
      <c r="C29" s="91"/>
      <c r="D29" s="217"/>
      <c r="E29" s="141"/>
      <c r="F29" s="142"/>
      <c r="G29" s="221"/>
      <c r="H29" s="70" t="str">
        <f t="shared" si="17"/>
        <v/>
      </c>
      <c r="I29" s="91"/>
      <c r="J29" s="69" t="str">
        <f t="shared" si="23"/>
        <v/>
      </c>
      <c r="K29" s="220" t="str">
        <f t="shared" si="24"/>
        <v/>
      </c>
      <c r="L29" s="157" t="str">
        <f t="shared" si="5"/>
        <v/>
      </c>
      <c r="M29" s="76" t="str">
        <f t="shared" si="0"/>
        <v/>
      </c>
      <c r="N29" s="76">
        <f t="shared" si="13"/>
        <v>0</v>
      </c>
      <c r="O29" s="75">
        <f t="shared" si="25"/>
        <v>0</v>
      </c>
      <c r="P29" s="75">
        <f t="shared" si="1"/>
        <v>0</v>
      </c>
      <c r="Q29" s="76">
        <f t="shared" si="7"/>
        <v>0</v>
      </c>
      <c r="R29" s="76">
        <f t="shared" si="26"/>
        <v>0</v>
      </c>
      <c r="S29" s="223">
        <f t="shared" si="27"/>
        <v>0</v>
      </c>
      <c r="T29" s="76">
        <f t="shared" si="10"/>
        <v>0</v>
      </c>
    </row>
    <row r="30" spans="1:20" ht="14.5" x14ac:dyDescent="0.35">
      <c r="A30" s="90"/>
      <c r="B30" s="90"/>
      <c r="C30" s="91"/>
      <c r="D30" s="217"/>
      <c r="E30" s="141"/>
      <c r="F30" s="142"/>
      <c r="G30" s="221"/>
      <c r="H30" s="70" t="str">
        <f t="shared" si="17"/>
        <v/>
      </c>
      <c r="I30" s="91"/>
      <c r="J30" s="69" t="str">
        <f t="shared" si="23"/>
        <v/>
      </c>
      <c r="K30" s="220" t="str">
        <f t="shared" si="24"/>
        <v/>
      </c>
      <c r="L30" s="157" t="str">
        <f t="shared" si="5"/>
        <v/>
      </c>
      <c r="M30" s="76" t="str">
        <f t="shared" si="0"/>
        <v/>
      </c>
      <c r="N30" s="76">
        <f t="shared" si="13"/>
        <v>0</v>
      </c>
      <c r="O30" s="75">
        <f t="shared" si="25"/>
        <v>0</v>
      </c>
      <c r="P30" s="75">
        <f t="shared" si="1"/>
        <v>0</v>
      </c>
      <c r="Q30" s="76">
        <f t="shared" si="7"/>
        <v>0</v>
      </c>
      <c r="R30" s="76">
        <f t="shared" si="26"/>
        <v>0</v>
      </c>
      <c r="S30" s="223">
        <f t="shared" si="27"/>
        <v>0</v>
      </c>
      <c r="T30" s="76">
        <f t="shared" si="10"/>
        <v>0</v>
      </c>
    </row>
    <row r="31" spans="1:20" ht="14.5" x14ac:dyDescent="0.35">
      <c r="A31" s="90"/>
      <c r="B31" s="90"/>
      <c r="C31" s="91"/>
      <c r="D31" s="217"/>
      <c r="E31" s="141"/>
      <c r="F31" s="142"/>
      <c r="G31" s="221"/>
      <c r="H31" s="70" t="str">
        <f t="shared" si="17"/>
        <v/>
      </c>
      <c r="I31" s="91"/>
      <c r="J31" s="69" t="str">
        <f t="shared" si="23"/>
        <v/>
      </c>
      <c r="K31" s="220" t="str">
        <f t="shared" si="24"/>
        <v/>
      </c>
      <c r="L31" s="157" t="str">
        <f t="shared" si="5"/>
        <v/>
      </c>
      <c r="M31" s="76" t="str">
        <f t="shared" si="0"/>
        <v/>
      </c>
      <c r="N31" s="76">
        <f t="shared" si="13"/>
        <v>0</v>
      </c>
      <c r="O31" s="75">
        <f t="shared" si="25"/>
        <v>0</v>
      </c>
      <c r="P31" s="75">
        <f t="shared" si="1"/>
        <v>0</v>
      </c>
      <c r="Q31" s="76">
        <f t="shared" si="7"/>
        <v>0</v>
      </c>
      <c r="R31" s="76">
        <f t="shared" si="26"/>
        <v>0</v>
      </c>
      <c r="S31" s="223">
        <f t="shared" si="27"/>
        <v>0</v>
      </c>
      <c r="T31" s="76">
        <f t="shared" si="10"/>
        <v>0</v>
      </c>
    </row>
    <row r="32" spans="1:20" ht="14.5" x14ac:dyDescent="0.35">
      <c r="A32" s="90"/>
      <c r="B32" s="90"/>
      <c r="C32" s="91"/>
      <c r="D32" s="217"/>
      <c r="E32" s="141"/>
      <c r="F32" s="142"/>
      <c r="G32" s="221"/>
      <c r="H32" s="70" t="str">
        <f t="shared" si="17"/>
        <v/>
      </c>
      <c r="I32" s="91"/>
      <c r="J32" s="69" t="str">
        <f t="shared" si="23"/>
        <v/>
      </c>
      <c r="K32" s="220" t="str">
        <f t="shared" si="24"/>
        <v/>
      </c>
      <c r="L32" s="157" t="str">
        <f t="shared" si="5"/>
        <v/>
      </c>
      <c r="M32" s="76" t="str">
        <f t="shared" si="0"/>
        <v/>
      </c>
      <c r="N32" s="76">
        <f t="shared" si="13"/>
        <v>0</v>
      </c>
      <c r="O32" s="75">
        <f t="shared" si="25"/>
        <v>0</v>
      </c>
      <c r="P32" s="75">
        <f t="shared" si="1"/>
        <v>0</v>
      </c>
      <c r="Q32" s="76">
        <f t="shared" si="7"/>
        <v>0</v>
      </c>
      <c r="R32" s="76">
        <f t="shared" si="26"/>
        <v>0</v>
      </c>
      <c r="S32" s="223">
        <f t="shared" si="27"/>
        <v>0</v>
      </c>
      <c r="T32" s="76">
        <f t="shared" si="10"/>
        <v>0</v>
      </c>
    </row>
    <row r="33" spans="1:20" ht="14.5" x14ac:dyDescent="0.35">
      <c r="A33" s="90"/>
      <c r="B33" s="90"/>
      <c r="C33" s="91"/>
      <c r="D33" s="217"/>
      <c r="E33" s="141"/>
      <c r="F33" s="142"/>
      <c r="G33" s="221"/>
      <c r="H33" s="70" t="str">
        <f t="shared" si="17"/>
        <v/>
      </c>
      <c r="I33" s="91"/>
      <c r="J33" s="69" t="str">
        <f t="shared" si="23"/>
        <v/>
      </c>
      <c r="K33" s="220" t="str">
        <f t="shared" si="24"/>
        <v/>
      </c>
      <c r="L33" s="157" t="str">
        <f t="shared" si="5"/>
        <v/>
      </c>
      <c r="M33" s="76" t="str">
        <f t="shared" si="0"/>
        <v/>
      </c>
      <c r="N33" s="76">
        <f t="shared" si="13"/>
        <v>0</v>
      </c>
      <c r="O33" s="75">
        <f t="shared" si="25"/>
        <v>0</v>
      </c>
      <c r="P33" s="75">
        <f t="shared" si="1"/>
        <v>0</v>
      </c>
      <c r="Q33" s="76">
        <f t="shared" si="7"/>
        <v>0</v>
      </c>
      <c r="R33" s="76">
        <f t="shared" si="26"/>
        <v>0</v>
      </c>
      <c r="S33" s="223">
        <f t="shared" si="27"/>
        <v>0</v>
      </c>
      <c r="T33" s="76">
        <f t="shared" si="10"/>
        <v>0</v>
      </c>
    </row>
    <row r="34" spans="1:20" ht="14.5" x14ac:dyDescent="0.35">
      <c r="A34" s="90"/>
      <c r="B34" s="90"/>
      <c r="C34" s="91"/>
      <c r="D34" s="217"/>
      <c r="E34" s="141"/>
      <c r="F34" s="142"/>
      <c r="G34" s="221"/>
      <c r="H34" s="70" t="str">
        <f t="shared" si="17"/>
        <v/>
      </c>
      <c r="I34" s="91"/>
      <c r="J34" s="69" t="str">
        <f t="shared" si="23"/>
        <v/>
      </c>
      <c r="K34" s="220" t="str">
        <f t="shared" si="24"/>
        <v/>
      </c>
      <c r="L34" s="157" t="str">
        <f t="shared" si="5"/>
        <v/>
      </c>
      <c r="M34" s="76" t="str">
        <f t="shared" si="0"/>
        <v/>
      </c>
      <c r="N34" s="76">
        <f t="shared" si="13"/>
        <v>0</v>
      </c>
      <c r="O34" s="75">
        <f t="shared" si="25"/>
        <v>0</v>
      </c>
      <c r="P34" s="75">
        <f t="shared" si="1"/>
        <v>0</v>
      </c>
      <c r="Q34" s="76">
        <f t="shared" si="7"/>
        <v>0</v>
      </c>
      <c r="R34" s="76">
        <f t="shared" si="26"/>
        <v>0</v>
      </c>
      <c r="S34" s="223">
        <f t="shared" si="27"/>
        <v>0</v>
      </c>
      <c r="T34" s="76">
        <f t="shared" si="10"/>
        <v>0</v>
      </c>
    </row>
    <row r="35" spans="1:20" ht="14.5" x14ac:dyDescent="0.35">
      <c r="A35" s="90"/>
      <c r="B35" s="90"/>
      <c r="C35" s="91"/>
      <c r="D35" s="217"/>
      <c r="E35" s="141"/>
      <c r="F35" s="142"/>
      <c r="G35" s="221"/>
      <c r="H35" s="70" t="str">
        <f t="shared" si="17"/>
        <v/>
      </c>
      <c r="I35" s="91"/>
      <c r="J35" s="69" t="str">
        <f t="shared" si="23"/>
        <v/>
      </c>
      <c r="K35" s="220" t="str">
        <f t="shared" si="24"/>
        <v/>
      </c>
      <c r="L35" s="157" t="str">
        <f t="shared" si="5"/>
        <v/>
      </c>
      <c r="M35" s="76" t="str">
        <f t="shared" si="0"/>
        <v/>
      </c>
      <c r="N35" s="76">
        <f t="shared" si="13"/>
        <v>0</v>
      </c>
      <c r="O35" s="75">
        <f t="shared" si="25"/>
        <v>0</v>
      </c>
      <c r="P35" s="75">
        <f t="shared" si="1"/>
        <v>0</v>
      </c>
      <c r="Q35" s="76">
        <f t="shared" si="7"/>
        <v>0</v>
      </c>
      <c r="R35" s="76">
        <f t="shared" si="26"/>
        <v>0</v>
      </c>
      <c r="S35" s="223">
        <f t="shared" si="27"/>
        <v>0</v>
      </c>
      <c r="T35" s="76">
        <f t="shared" si="10"/>
        <v>0</v>
      </c>
    </row>
    <row r="36" spans="1:20" ht="14.5" x14ac:dyDescent="0.35">
      <c r="A36" s="90"/>
      <c r="B36" s="90"/>
      <c r="C36" s="91"/>
      <c r="D36" s="217"/>
      <c r="E36" s="141"/>
      <c r="F36" s="142"/>
      <c r="G36" s="221"/>
      <c r="H36" s="70" t="str">
        <f t="shared" si="17"/>
        <v/>
      </c>
      <c r="I36" s="91"/>
      <c r="J36" s="69" t="str">
        <f t="shared" si="23"/>
        <v/>
      </c>
      <c r="K36" s="220" t="str">
        <f t="shared" si="24"/>
        <v/>
      </c>
      <c r="L36" s="157" t="str">
        <f t="shared" si="5"/>
        <v/>
      </c>
      <c r="M36" s="76" t="str">
        <f t="shared" si="0"/>
        <v/>
      </c>
      <c r="N36" s="76">
        <f t="shared" si="13"/>
        <v>0</v>
      </c>
      <c r="O36" s="75">
        <f t="shared" si="25"/>
        <v>0</v>
      </c>
      <c r="P36" s="75">
        <f t="shared" si="1"/>
        <v>0</v>
      </c>
      <c r="Q36" s="76">
        <f t="shared" si="7"/>
        <v>0</v>
      </c>
      <c r="R36" s="76">
        <f t="shared" si="26"/>
        <v>0</v>
      </c>
      <c r="S36" s="223">
        <f t="shared" si="27"/>
        <v>0</v>
      </c>
      <c r="T36" s="76">
        <f t="shared" si="10"/>
        <v>0</v>
      </c>
    </row>
    <row r="37" spans="1:20" ht="14.5" x14ac:dyDescent="0.35">
      <c r="A37" s="90"/>
      <c r="B37" s="90"/>
      <c r="C37" s="91"/>
      <c r="D37" s="217"/>
      <c r="E37" s="141"/>
      <c r="F37" s="142"/>
      <c r="G37" s="221"/>
      <c r="H37" s="70" t="str">
        <f t="shared" si="17"/>
        <v/>
      </c>
      <c r="I37" s="91"/>
      <c r="J37" s="69" t="str">
        <f t="shared" si="23"/>
        <v/>
      </c>
      <c r="K37" s="220" t="str">
        <f t="shared" si="24"/>
        <v/>
      </c>
      <c r="L37" s="157" t="str">
        <f t="shared" si="5"/>
        <v/>
      </c>
      <c r="M37" s="76" t="str">
        <f t="shared" si="0"/>
        <v/>
      </c>
      <c r="N37" s="76">
        <f t="shared" si="13"/>
        <v>0</v>
      </c>
      <c r="O37" s="75">
        <f t="shared" si="25"/>
        <v>0</v>
      </c>
      <c r="P37" s="75">
        <f t="shared" si="1"/>
        <v>0</v>
      </c>
      <c r="Q37" s="76">
        <f t="shared" si="7"/>
        <v>0</v>
      </c>
      <c r="R37" s="76">
        <f t="shared" si="26"/>
        <v>0</v>
      </c>
      <c r="S37" s="223">
        <f t="shared" si="27"/>
        <v>0</v>
      </c>
      <c r="T37" s="76">
        <f t="shared" si="10"/>
        <v>0</v>
      </c>
    </row>
    <row r="38" spans="1:20" ht="14.5" x14ac:dyDescent="0.35">
      <c r="A38" s="90"/>
      <c r="B38" s="90"/>
      <c r="C38" s="91"/>
      <c r="D38" s="217"/>
      <c r="E38" s="141"/>
      <c r="F38" s="142"/>
      <c r="G38" s="221"/>
      <c r="H38" s="70" t="str">
        <f t="shared" si="17"/>
        <v/>
      </c>
      <c r="I38" s="91"/>
      <c r="J38" s="69" t="str">
        <f t="shared" si="23"/>
        <v/>
      </c>
      <c r="K38" s="220" t="str">
        <f t="shared" si="24"/>
        <v/>
      </c>
      <c r="L38" s="157" t="str">
        <f t="shared" si="5"/>
        <v/>
      </c>
      <c r="M38" s="76" t="str">
        <f t="shared" si="0"/>
        <v/>
      </c>
      <c r="N38" s="76">
        <f t="shared" si="13"/>
        <v>0</v>
      </c>
      <c r="O38" s="75">
        <f t="shared" si="25"/>
        <v>0</v>
      </c>
      <c r="P38" s="75">
        <f t="shared" si="1"/>
        <v>0</v>
      </c>
      <c r="Q38" s="76">
        <f t="shared" si="7"/>
        <v>0</v>
      </c>
      <c r="R38" s="76">
        <f t="shared" si="26"/>
        <v>0</v>
      </c>
      <c r="S38" s="223">
        <f t="shared" si="27"/>
        <v>0</v>
      </c>
      <c r="T38" s="76">
        <f t="shared" si="10"/>
        <v>0</v>
      </c>
    </row>
    <row r="39" spans="1:20" ht="14.5" x14ac:dyDescent="0.35">
      <c r="A39" s="90"/>
      <c r="B39" s="90"/>
      <c r="C39" s="91"/>
      <c r="D39" s="217"/>
      <c r="E39" s="141"/>
      <c r="F39" s="142"/>
      <c r="G39" s="221"/>
      <c r="H39" s="70" t="str">
        <f t="shared" si="17"/>
        <v/>
      </c>
      <c r="I39" s="91"/>
      <c r="J39" s="69" t="str">
        <f t="shared" si="23"/>
        <v/>
      </c>
      <c r="K39" s="220" t="str">
        <f t="shared" si="24"/>
        <v/>
      </c>
      <c r="L39" s="157" t="str">
        <f t="shared" si="5"/>
        <v/>
      </c>
      <c r="M39" s="76" t="str">
        <f t="shared" si="0"/>
        <v/>
      </c>
      <c r="N39" s="76">
        <f t="shared" si="13"/>
        <v>0</v>
      </c>
      <c r="O39" s="75">
        <f t="shared" si="25"/>
        <v>0</v>
      </c>
      <c r="P39" s="75">
        <f t="shared" si="1"/>
        <v>0</v>
      </c>
      <c r="Q39" s="76">
        <f t="shared" si="7"/>
        <v>0</v>
      </c>
      <c r="R39" s="76">
        <f t="shared" si="26"/>
        <v>0</v>
      </c>
      <c r="S39" s="223">
        <f t="shared" si="27"/>
        <v>0</v>
      </c>
      <c r="T39" s="76">
        <f t="shared" si="10"/>
        <v>0</v>
      </c>
    </row>
    <row r="40" spans="1:20" ht="14.5" x14ac:dyDescent="0.35">
      <c r="A40" s="90"/>
      <c r="B40" s="90"/>
      <c r="C40" s="91"/>
      <c r="D40" s="217"/>
      <c r="E40" s="141"/>
      <c r="F40" s="142"/>
      <c r="G40" s="221"/>
      <c r="H40" s="70" t="str">
        <f t="shared" si="17"/>
        <v/>
      </c>
      <c r="I40" s="91"/>
      <c r="J40" s="69" t="str">
        <f t="shared" si="23"/>
        <v/>
      </c>
      <c r="K40" s="220" t="str">
        <f t="shared" si="24"/>
        <v/>
      </c>
      <c r="L40" s="157" t="str">
        <f t="shared" si="5"/>
        <v/>
      </c>
      <c r="M40" s="76" t="str">
        <f t="shared" ref="M40:M70" si="28">IF(C40&gt;0,IF(J40&lt;=3470,$A$72,IF(J40&gt;=4340,$A$74,$A$73)),"")</f>
        <v/>
      </c>
      <c r="N40" s="76">
        <f t="shared" si="13"/>
        <v>0</v>
      </c>
      <c r="O40" s="75">
        <f t="shared" si="25"/>
        <v>0</v>
      </c>
      <c r="P40" s="75">
        <f t="shared" ref="P40:P70" si="29">IF(AND(M40=$A$73,ISBLANK(G40)),1,0)</f>
        <v>0</v>
      </c>
      <c r="Q40" s="76">
        <f t="shared" si="7"/>
        <v>0</v>
      </c>
      <c r="R40" s="76">
        <f t="shared" si="26"/>
        <v>0</v>
      </c>
      <c r="S40" s="223">
        <f t="shared" si="27"/>
        <v>0</v>
      </c>
      <c r="T40" s="76">
        <f t="shared" si="10"/>
        <v>0</v>
      </c>
    </row>
    <row r="41" spans="1:20" ht="14.5" x14ac:dyDescent="0.35">
      <c r="A41" s="90"/>
      <c r="B41" s="90"/>
      <c r="C41" s="91"/>
      <c r="D41" s="217"/>
      <c r="E41" s="141"/>
      <c r="F41" s="142"/>
      <c r="G41" s="221"/>
      <c r="H41" s="70" t="str">
        <f t="shared" si="17"/>
        <v/>
      </c>
      <c r="I41" s="91"/>
      <c r="J41" s="69" t="str">
        <f t="shared" si="23"/>
        <v/>
      </c>
      <c r="K41" s="220" t="str">
        <f t="shared" si="24"/>
        <v/>
      </c>
      <c r="L41" s="157" t="str">
        <f t="shared" si="5"/>
        <v/>
      </c>
      <c r="M41" s="76" t="str">
        <f t="shared" si="28"/>
        <v/>
      </c>
      <c r="N41" s="76">
        <f t="shared" si="13"/>
        <v>0</v>
      </c>
      <c r="O41" s="75">
        <f t="shared" si="25"/>
        <v>0</v>
      </c>
      <c r="P41" s="75">
        <f t="shared" si="29"/>
        <v>0</v>
      </c>
      <c r="Q41" s="76">
        <f t="shared" si="7"/>
        <v>0</v>
      </c>
      <c r="R41" s="76">
        <f t="shared" si="26"/>
        <v>0</v>
      </c>
      <c r="S41" s="223">
        <f t="shared" si="27"/>
        <v>0</v>
      </c>
      <c r="T41" s="76">
        <f t="shared" si="10"/>
        <v>0</v>
      </c>
    </row>
    <row r="42" spans="1:20" ht="14.5" x14ac:dyDescent="0.35">
      <c r="A42" s="90"/>
      <c r="B42" s="90"/>
      <c r="C42" s="91"/>
      <c r="D42" s="217"/>
      <c r="E42" s="141"/>
      <c r="F42" s="142"/>
      <c r="G42" s="221"/>
      <c r="H42" s="70" t="str">
        <f t="shared" si="17"/>
        <v/>
      </c>
      <c r="I42" s="91"/>
      <c r="J42" s="69" t="str">
        <f t="shared" si="23"/>
        <v/>
      </c>
      <c r="K42" s="220" t="str">
        <f t="shared" si="24"/>
        <v/>
      </c>
      <c r="L42" s="157" t="str">
        <f t="shared" si="5"/>
        <v/>
      </c>
      <c r="M42" s="76" t="str">
        <f t="shared" si="28"/>
        <v/>
      </c>
      <c r="N42" s="76">
        <f t="shared" si="13"/>
        <v>0</v>
      </c>
      <c r="O42" s="75">
        <f t="shared" si="25"/>
        <v>0</v>
      </c>
      <c r="P42" s="75">
        <f t="shared" si="29"/>
        <v>0</v>
      </c>
      <c r="Q42" s="76">
        <f t="shared" si="7"/>
        <v>0</v>
      </c>
      <c r="R42" s="76">
        <f t="shared" si="26"/>
        <v>0</v>
      </c>
      <c r="S42" s="223">
        <f t="shared" si="27"/>
        <v>0</v>
      </c>
      <c r="T42" s="76">
        <f t="shared" si="10"/>
        <v>0</v>
      </c>
    </row>
    <row r="43" spans="1:20" ht="14.5" x14ac:dyDescent="0.35">
      <c r="A43" s="90"/>
      <c r="B43" s="90"/>
      <c r="C43" s="91"/>
      <c r="D43" s="217"/>
      <c r="E43" s="141"/>
      <c r="F43" s="142"/>
      <c r="G43" s="221"/>
      <c r="H43" s="70" t="str">
        <f t="shared" si="17"/>
        <v/>
      </c>
      <c r="I43" s="91"/>
      <c r="J43" s="69" t="str">
        <f t="shared" si="23"/>
        <v/>
      </c>
      <c r="K43" s="220" t="str">
        <f t="shared" si="24"/>
        <v/>
      </c>
      <c r="L43" s="157" t="str">
        <f t="shared" si="5"/>
        <v/>
      </c>
      <c r="M43" s="76" t="str">
        <f t="shared" si="28"/>
        <v/>
      </c>
      <c r="N43" s="76">
        <f t="shared" si="13"/>
        <v>0</v>
      </c>
      <c r="O43" s="75">
        <f t="shared" si="25"/>
        <v>0</v>
      </c>
      <c r="P43" s="75">
        <f t="shared" si="29"/>
        <v>0</v>
      </c>
      <c r="Q43" s="76">
        <f t="shared" si="7"/>
        <v>0</v>
      </c>
      <c r="R43" s="76">
        <f t="shared" si="26"/>
        <v>0</v>
      </c>
      <c r="S43" s="223">
        <f t="shared" si="27"/>
        <v>0</v>
      </c>
      <c r="T43" s="76">
        <f t="shared" si="10"/>
        <v>0</v>
      </c>
    </row>
    <row r="44" spans="1:20" ht="14.5" x14ac:dyDescent="0.35">
      <c r="A44" s="90"/>
      <c r="B44" s="90"/>
      <c r="C44" s="91"/>
      <c r="D44" s="217"/>
      <c r="E44" s="141"/>
      <c r="F44" s="142"/>
      <c r="G44" s="221"/>
      <c r="H44" s="70" t="str">
        <f t="shared" si="17"/>
        <v/>
      </c>
      <c r="I44" s="91"/>
      <c r="J44" s="69" t="str">
        <f t="shared" si="23"/>
        <v/>
      </c>
      <c r="K44" s="220" t="str">
        <f t="shared" si="24"/>
        <v/>
      </c>
      <c r="L44" s="157" t="str">
        <f t="shared" si="5"/>
        <v/>
      </c>
      <c r="M44" s="76" t="str">
        <f t="shared" si="28"/>
        <v/>
      </c>
      <c r="N44" s="76">
        <f t="shared" si="13"/>
        <v>0</v>
      </c>
      <c r="O44" s="75">
        <f t="shared" si="25"/>
        <v>0</v>
      </c>
      <c r="P44" s="75">
        <f t="shared" si="29"/>
        <v>0</v>
      </c>
      <c r="Q44" s="76">
        <f t="shared" si="7"/>
        <v>0</v>
      </c>
      <c r="R44" s="76">
        <f t="shared" si="26"/>
        <v>0</v>
      </c>
      <c r="S44" s="223">
        <f t="shared" si="27"/>
        <v>0</v>
      </c>
      <c r="T44" s="76">
        <f t="shared" si="10"/>
        <v>0</v>
      </c>
    </row>
    <row r="45" spans="1:20" ht="14.5" x14ac:dyDescent="0.35">
      <c r="A45" s="90"/>
      <c r="B45" s="90"/>
      <c r="C45" s="91"/>
      <c r="D45" s="217"/>
      <c r="E45" s="141"/>
      <c r="F45" s="142"/>
      <c r="G45" s="221"/>
      <c r="H45" s="70" t="str">
        <f t="shared" si="17"/>
        <v/>
      </c>
      <c r="I45" s="91"/>
      <c r="J45" s="69" t="str">
        <f t="shared" si="23"/>
        <v/>
      </c>
      <c r="K45" s="220" t="str">
        <f t="shared" si="24"/>
        <v/>
      </c>
      <c r="L45" s="157" t="str">
        <f t="shared" si="5"/>
        <v/>
      </c>
      <c r="M45" s="76" t="str">
        <f t="shared" si="28"/>
        <v/>
      </c>
      <c r="N45" s="76">
        <f t="shared" si="13"/>
        <v>0</v>
      </c>
      <c r="O45" s="75">
        <f t="shared" si="25"/>
        <v>0</v>
      </c>
      <c r="P45" s="75">
        <f t="shared" si="29"/>
        <v>0</v>
      </c>
      <c r="Q45" s="76">
        <f t="shared" si="7"/>
        <v>0</v>
      </c>
      <c r="R45" s="76">
        <f t="shared" si="26"/>
        <v>0</v>
      </c>
      <c r="S45" s="223">
        <f t="shared" si="27"/>
        <v>0</v>
      </c>
      <c r="T45" s="76">
        <f t="shared" si="10"/>
        <v>0</v>
      </c>
    </row>
    <row r="46" spans="1:20" ht="14.5" x14ac:dyDescent="0.35">
      <c r="A46" s="90"/>
      <c r="B46" s="90"/>
      <c r="C46" s="91"/>
      <c r="D46" s="217"/>
      <c r="E46" s="141"/>
      <c r="F46" s="142"/>
      <c r="G46" s="221"/>
      <c r="H46" s="70" t="str">
        <f t="shared" si="17"/>
        <v/>
      </c>
      <c r="I46" s="91"/>
      <c r="J46" s="69" t="str">
        <f t="shared" si="23"/>
        <v/>
      </c>
      <c r="K46" s="220" t="str">
        <f t="shared" si="24"/>
        <v/>
      </c>
      <c r="L46" s="157" t="str">
        <f t="shared" si="5"/>
        <v/>
      </c>
      <c r="M46" s="76" t="str">
        <f t="shared" si="28"/>
        <v/>
      </c>
      <c r="N46" s="76">
        <f t="shared" si="13"/>
        <v>0</v>
      </c>
      <c r="O46" s="75">
        <f t="shared" si="25"/>
        <v>0</v>
      </c>
      <c r="P46" s="75">
        <f t="shared" si="29"/>
        <v>0</v>
      </c>
      <c r="Q46" s="76">
        <f t="shared" si="7"/>
        <v>0</v>
      </c>
      <c r="R46" s="76">
        <f t="shared" si="26"/>
        <v>0</v>
      </c>
      <c r="S46" s="223">
        <f t="shared" si="27"/>
        <v>0</v>
      </c>
      <c r="T46" s="76">
        <f t="shared" si="10"/>
        <v>0</v>
      </c>
    </row>
    <row r="47" spans="1:20" ht="14.5" x14ac:dyDescent="0.35">
      <c r="A47" s="90"/>
      <c r="B47" s="90"/>
      <c r="C47" s="91"/>
      <c r="D47" s="217"/>
      <c r="E47" s="141"/>
      <c r="F47" s="142"/>
      <c r="G47" s="221"/>
      <c r="H47" s="70" t="str">
        <f t="shared" si="17"/>
        <v/>
      </c>
      <c r="I47" s="91"/>
      <c r="J47" s="69" t="str">
        <f t="shared" si="23"/>
        <v/>
      </c>
      <c r="K47" s="220" t="str">
        <f t="shared" si="24"/>
        <v/>
      </c>
      <c r="L47" s="157" t="str">
        <f t="shared" si="5"/>
        <v/>
      </c>
      <c r="M47" s="76" t="str">
        <f t="shared" si="28"/>
        <v/>
      </c>
      <c r="N47" s="76">
        <f t="shared" si="13"/>
        <v>0</v>
      </c>
      <c r="O47" s="75">
        <f t="shared" si="25"/>
        <v>0</v>
      </c>
      <c r="P47" s="75">
        <f t="shared" si="29"/>
        <v>0</v>
      </c>
      <c r="Q47" s="76">
        <f t="shared" si="7"/>
        <v>0</v>
      </c>
      <c r="R47" s="76">
        <f t="shared" si="26"/>
        <v>0</v>
      </c>
      <c r="S47" s="223">
        <f t="shared" si="27"/>
        <v>0</v>
      </c>
      <c r="T47" s="76">
        <f t="shared" si="10"/>
        <v>0</v>
      </c>
    </row>
    <row r="48" spans="1:20" ht="14.5" x14ac:dyDescent="0.35">
      <c r="A48" s="90"/>
      <c r="B48" s="90"/>
      <c r="C48" s="91"/>
      <c r="D48" s="217"/>
      <c r="E48" s="141"/>
      <c r="F48" s="142"/>
      <c r="G48" s="221"/>
      <c r="H48" s="70" t="str">
        <f t="shared" si="17"/>
        <v/>
      </c>
      <c r="I48" s="91"/>
      <c r="J48" s="69" t="str">
        <f t="shared" si="23"/>
        <v/>
      </c>
      <c r="K48" s="220" t="str">
        <f t="shared" si="24"/>
        <v/>
      </c>
      <c r="L48" s="157" t="str">
        <f t="shared" si="5"/>
        <v/>
      </c>
      <c r="M48" s="76" t="str">
        <f t="shared" si="28"/>
        <v/>
      </c>
      <c r="N48" s="76">
        <f t="shared" si="13"/>
        <v>0</v>
      </c>
      <c r="O48" s="75">
        <f t="shared" si="25"/>
        <v>0</v>
      </c>
      <c r="P48" s="75">
        <f t="shared" si="29"/>
        <v>0</v>
      </c>
      <c r="Q48" s="76">
        <f t="shared" si="7"/>
        <v>0</v>
      </c>
      <c r="R48" s="76">
        <f t="shared" si="26"/>
        <v>0</v>
      </c>
      <c r="S48" s="223">
        <f t="shared" si="27"/>
        <v>0</v>
      </c>
      <c r="T48" s="76">
        <f t="shared" si="10"/>
        <v>0</v>
      </c>
    </row>
    <row r="49" spans="1:20" ht="14.5" x14ac:dyDescent="0.35">
      <c r="A49" s="90"/>
      <c r="B49" s="90"/>
      <c r="C49" s="91"/>
      <c r="D49" s="217"/>
      <c r="E49" s="141"/>
      <c r="F49" s="142"/>
      <c r="G49" s="221"/>
      <c r="H49" s="70" t="str">
        <f t="shared" si="17"/>
        <v/>
      </c>
      <c r="I49" s="91"/>
      <c r="J49" s="69" t="str">
        <f t="shared" si="23"/>
        <v/>
      </c>
      <c r="K49" s="220" t="str">
        <f t="shared" si="24"/>
        <v/>
      </c>
      <c r="L49" s="157" t="str">
        <f t="shared" si="5"/>
        <v/>
      </c>
      <c r="M49" s="76" t="str">
        <f t="shared" si="28"/>
        <v/>
      </c>
      <c r="N49" s="76">
        <f t="shared" si="13"/>
        <v>0</v>
      </c>
      <c r="O49" s="75">
        <f t="shared" si="25"/>
        <v>0</v>
      </c>
      <c r="P49" s="75">
        <f t="shared" si="29"/>
        <v>0</v>
      </c>
      <c r="Q49" s="76">
        <f t="shared" si="7"/>
        <v>0</v>
      </c>
      <c r="R49" s="76">
        <f t="shared" si="26"/>
        <v>0</v>
      </c>
      <c r="S49" s="223">
        <f t="shared" si="27"/>
        <v>0</v>
      </c>
      <c r="T49" s="76">
        <f t="shared" si="10"/>
        <v>0</v>
      </c>
    </row>
    <row r="50" spans="1:20" ht="14.5" x14ac:dyDescent="0.35">
      <c r="A50" s="90"/>
      <c r="B50" s="90"/>
      <c r="C50" s="91"/>
      <c r="D50" s="217"/>
      <c r="E50" s="141"/>
      <c r="F50" s="142"/>
      <c r="G50" s="221"/>
      <c r="H50" s="70" t="str">
        <f t="shared" si="17"/>
        <v/>
      </c>
      <c r="I50" s="91"/>
      <c r="J50" s="69" t="str">
        <f t="shared" si="23"/>
        <v/>
      </c>
      <c r="K50" s="220" t="str">
        <f t="shared" si="24"/>
        <v/>
      </c>
      <c r="L50" s="157" t="str">
        <f t="shared" si="5"/>
        <v/>
      </c>
      <c r="M50" s="76" t="str">
        <f t="shared" si="28"/>
        <v/>
      </c>
      <c r="N50" s="76">
        <f t="shared" si="13"/>
        <v>0</v>
      </c>
      <c r="O50" s="75">
        <f t="shared" si="25"/>
        <v>0</v>
      </c>
      <c r="P50" s="75">
        <f t="shared" si="29"/>
        <v>0</v>
      </c>
      <c r="Q50" s="76">
        <f t="shared" si="7"/>
        <v>0</v>
      </c>
      <c r="R50" s="76">
        <f t="shared" si="26"/>
        <v>0</v>
      </c>
      <c r="S50" s="223">
        <f t="shared" si="27"/>
        <v>0</v>
      </c>
      <c r="T50" s="76">
        <f t="shared" si="10"/>
        <v>0</v>
      </c>
    </row>
    <row r="51" spans="1:20" ht="14.5" x14ac:dyDescent="0.35">
      <c r="A51" s="90"/>
      <c r="B51" s="90"/>
      <c r="C51" s="91"/>
      <c r="D51" s="217"/>
      <c r="E51" s="141"/>
      <c r="F51" s="142"/>
      <c r="G51" s="221"/>
      <c r="H51" s="70" t="str">
        <f t="shared" si="17"/>
        <v/>
      </c>
      <c r="I51" s="91"/>
      <c r="J51" s="69" t="str">
        <f t="shared" si="23"/>
        <v/>
      </c>
      <c r="K51" s="220" t="str">
        <f t="shared" si="24"/>
        <v/>
      </c>
      <c r="L51" s="157" t="str">
        <f t="shared" si="5"/>
        <v/>
      </c>
      <c r="M51" s="76" t="str">
        <f t="shared" si="28"/>
        <v/>
      </c>
      <c r="N51" s="76">
        <f t="shared" si="13"/>
        <v>0</v>
      </c>
      <c r="O51" s="75">
        <f t="shared" si="25"/>
        <v>0</v>
      </c>
      <c r="P51" s="75">
        <f t="shared" si="29"/>
        <v>0</v>
      </c>
      <c r="Q51" s="76">
        <f t="shared" si="7"/>
        <v>0</v>
      </c>
      <c r="R51" s="76">
        <f t="shared" si="26"/>
        <v>0</v>
      </c>
      <c r="S51" s="223">
        <f t="shared" si="27"/>
        <v>0</v>
      </c>
      <c r="T51" s="76">
        <f t="shared" si="10"/>
        <v>0</v>
      </c>
    </row>
    <row r="52" spans="1:20" ht="14.5" x14ac:dyDescent="0.35">
      <c r="A52" s="90"/>
      <c r="B52" s="90"/>
      <c r="C52" s="91"/>
      <c r="D52" s="217"/>
      <c r="E52" s="141"/>
      <c r="F52" s="142"/>
      <c r="G52" s="221"/>
      <c r="H52" s="70" t="str">
        <f t="shared" si="17"/>
        <v/>
      </c>
      <c r="I52" s="91"/>
      <c r="J52" s="69" t="str">
        <f t="shared" si="23"/>
        <v/>
      </c>
      <c r="K52" s="220" t="str">
        <f t="shared" si="24"/>
        <v/>
      </c>
      <c r="L52" s="157" t="str">
        <f t="shared" si="5"/>
        <v/>
      </c>
      <c r="M52" s="76" t="str">
        <f t="shared" si="28"/>
        <v/>
      </c>
      <c r="N52" s="76">
        <f t="shared" si="13"/>
        <v>0</v>
      </c>
      <c r="O52" s="75">
        <f t="shared" si="25"/>
        <v>0</v>
      </c>
      <c r="P52" s="75">
        <f t="shared" si="29"/>
        <v>0</v>
      </c>
      <c r="Q52" s="76">
        <f t="shared" si="7"/>
        <v>0</v>
      </c>
      <c r="R52" s="76">
        <f t="shared" si="26"/>
        <v>0</v>
      </c>
      <c r="S52" s="223">
        <f t="shared" si="27"/>
        <v>0</v>
      </c>
      <c r="T52" s="76">
        <f t="shared" si="10"/>
        <v>0</v>
      </c>
    </row>
    <row r="53" spans="1:20" ht="14.5" x14ac:dyDescent="0.35">
      <c r="A53" s="90"/>
      <c r="B53" s="90"/>
      <c r="C53" s="91"/>
      <c r="D53" s="217"/>
      <c r="E53" s="141"/>
      <c r="F53" s="142"/>
      <c r="G53" s="221"/>
      <c r="H53" s="70" t="str">
        <f t="shared" si="17"/>
        <v/>
      </c>
      <c r="I53" s="91"/>
      <c r="J53" s="69" t="str">
        <f t="shared" si="23"/>
        <v/>
      </c>
      <c r="K53" s="220" t="str">
        <f t="shared" si="24"/>
        <v/>
      </c>
      <c r="L53" s="157" t="str">
        <f t="shared" si="5"/>
        <v/>
      </c>
      <c r="M53" s="76" t="str">
        <f t="shared" si="28"/>
        <v/>
      </c>
      <c r="N53" s="76">
        <f t="shared" si="13"/>
        <v>0</v>
      </c>
      <c r="O53" s="75">
        <f t="shared" si="25"/>
        <v>0</v>
      </c>
      <c r="P53" s="75">
        <f t="shared" si="29"/>
        <v>0</v>
      </c>
      <c r="Q53" s="76">
        <f t="shared" si="7"/>
        <v>0</v>
      </c>
      <c r="R53" s="76">
        <f t="shared" si="26"/>
        <v>0</v>
      </c>
      <c r="S53" s="223">
        <f t="shared" si="27"/>
        <v>0</v>
      </c>
      <c r="T53" s="76">
        <f t="shared" si="10"/>
        <v>0</v>
      </c>
    </row>
    <row r="54" spans="1:20" ht="14.5" x14ac:dyDescent="0.35">
      <c r="A54" s="90"/>
      <c r="B54" s="90"/>
      <c r="C54" s="91"/>
      <c r="D54" s="217"/>
      <c r="E54" s="141"/>
      <c r="F54" s="142"/>
      <c r="G54" s="221"/>
      <c r="H54" s="70" t="str">
        <f t="shared" si="17"/>
        <v/>
      </c>
      <c r="I54" s="91"/>
      <c r="J54" s="69" t="str">
        <f t="shared" si="23"/>
        <v/>
      </c>
      <c r="K54" s="220" t="str">
        <f t="shared" si="24"/>
        <v/>
      </c>
      <c r="L54" s="157" t="str">
        <f t="shared" si="5"/>
        <v/>
      </c>
      <c r="M54" s="76" t="str">
        <f t="shared" si="28"/>
        <v/>
      </c>
      <c r="N54" s="76">
        <f t="shared" si="13"/>
        <v>0</v>
      </c>
      <c r="O54" s="75">
        <f t="shared" si="25"/>
        <v>0</v>
      </c>
      <c r="P54" s="75">
        <f t="shared" si="29"/>
        <v>0</v>
      </c>
      <c r="Q54" s="76">
        <f t="shared" si="7"/>
        <v>0</v>
      </c>
      <c r="R54" s="76">
        <f t="shared" si="26"/>
        <v>0</v>
      </c>
      <c r="S54" s="223">
        <f t="shared" si="27"/>
        <v>0</v>
      </c>
      <c r="T54" s="76">
        <f t="shared" si="10"/>
        <v>0</v>
      </c>
    </row>
    <row r="55" spans="1:20" ht="14.5" x14ac:dyDescent="0.35">
      <c r="A55" s="90"/>
      <c r="B55" s="90"/>
      <c r="C55" s="91"/>
      <c r="D55" s="217"/>
      <c r="E55" s="141"/>
      <c r="F55" s="142"/>
      <c r="G55" s="221"/>
      <c r="H55" s="70" t="str">
        <f t="shared" si="17"/>
        <v/>
      </c>
      <c r="I55" s="91"/>
      <c r="J55" s="69" t="str">
        <f t="shared" si="23"/>
        <v/>
      </c>
      <c r="K55" s="220" t="str">
        <f t="shared" si="24"/>
        <v/>
      </c>
      <c r="L55" s="157" t="str">
        <f t="shared" si="5"/>
        <v/>
      </c>
      <c r="M55" s="76" t="str">
        <f t="shared" si="28"/>
        <v/>
      </c>
      <c r="N55" s="76">
        <f t="shared" si="13"/>
        <v>0</v>
      </c>
      <c r="O55" s="75">
        <f t="shared" si="25"/>
        <v>0</v>
      </c>
      <c r="P55" s="75">
        <f t="shared" si="29"/>
        <v>0</v>
      </c>
      <c r="Q55" s="76">
        <f t="shared" si="7"/>
        <v>0</v>
      </c>
      <c r="R55" s="76">
        <f t="shared" si="26"/>
        <v>0</v>
      </c>
      <c r="S55" s="223">
        <f t="shared" si="27"/>
        <v>0</v>
      </c>
      <c r="T55" s="76">
        <f t="shared" si="10"/>
        <v>0</v>
      </c>
    </row>
    <row r="56" spans="1:20" ht="14.5" x14ac:dyDescent="0.35">
      <c r="A56" s="90"/>
      <c r="B56" s="90"/>
      <c r="C56" s="91"/>
      <c r="D56" s="217"/>
      <c r="E56" s="141"/>
      <c r="F56" s="142"/>
      <c r="G56" s="221"/>
      <c r="H56" s="70" t="str">
        <f t="shared" si="17"/>
        <v/>
      </c>
      <c r="I56" s="91"/>
      <c r="J56" s="69" t="str">
        <f t="shared" si="23"/>
        <v/>
      </c>
      <c r="K56" s="220" t="str">
        <f t="shared" si="24"/>
        <v/>
      </c>
      <c r="L56" s="157" t="str">
        <f t="shared" si="5"/>
        <v/>
      </c>
      <c r="M56" s="76" t="str">
        <f t="shared" si="28"/>
        <v/>
      </c>
      <c r="N56" s="76">
        <f t="shared" si="13"/>
        <v>0</v>
      </c>
      <c r="O56" s="75">
        <f t="shared" si="25"/>
        <v>0</v>
      </c>
      <c r="P56" s="75">
        <f t="shared" si="29"/>
        <v>0</v>
      </c>
      <c r="Q56" s="76">
        <f t="shared" si="7"/>
        <v>0</v>
      </c>
      <c r="R56" s="76">
        <f t="shared" si="26"/>
        <v>0</v>
      </c>
      <c r="S56" s="223">
        <f t="shared" si="27"/>
        <v>0</v>
      </c>
      <c r="T56" s="76">
        <f t="shared" si="10"/>
        <v>0</v>
      </c>
    </row>
    <row r="57" spans="1:20" ht="14.5" x14ac:dyDescent="0.35">
      <c r="A57" s="90"/>
      <c r="B57" s="90"/>
      <c r="C57" s="91"/>
      <c r="D57" s="217"/>
      <c r="E57" s="141"/>
      <c r="F57" s="142"/>
      <c r="G57" s="221"/>
      <c r="H57" s="70" t="str">
        <f t="shared" si="17"/>
        <v/>
      </c>
      <c r="I57" s="91"/>
      <c r="J57" s="69" t="str">
        <f t="shared" si="23"/>
        <v/>
      </c>
      <c r="K57" s="220" t="str">
        <f t="shared" si="24"/>
        <v/>
      </c>
      <c r="L57" s="157" t="str">
        <f t="shared" si="5"/>
        <v/>
      </c>
      <c r="M57" s="76" t="str">
        <f t="shared" si="28"/>
        <v/>
      </c>
      <c r="N57" s="76">
        <f t="shared" si="13"/>
        <v>0</v>
      </c>
      <c r="O57" s="75">
        <f t="shared" si="25"/>
        <v>0</v>
      </c>
      <c r="P57" s="75">
        <f t="shared" si="29"/>
        <v>0</v>
      </c>
      <c r="Q57" s="76">
        <f t="shared" si="7"/>
        <v>0</v>
      </c>
      <c r="R57" s="76">
        <f t="shared" si="26"/>
        <v>0</v>
      </c>
      <c r="S57" s="223">
        <f t="shared" si="27"/>
        <v>0</v>
      </c>
      <c r="T57" s="76">
        <f t="shared" si="10"/>
        <v>0</v>
      </c>
    </row>
    <row r="58" spans="1:20" ht="14.5" x14ac:dyDescent="0.35">
      <c r="A58" s="90"/>
      <c r="B58" s="90"/>
      <c r="C58" s="91"/>
      <c r="D58" s="217"/>
      <c r="E58" s="141"/>
      <c r="F58" s="142"/>
      <c r="G58" s="221"/>
      <c r="H58" s="70" t="str">
        <f t="shared" si="17"/>
        <v/>
      </c>
      <c r="I58" s="91"/>
      <c r="J58" s="69" t="str">
        <f t="shared" si="23"/>
        <v/>
      </c>
      <c r="K58" s="220" t="str">
        <f t="shared" si="24"/>
        <v/>
      </c>
      <c r="L58" s="157" t="str">
        <f t="shared" si="5"/>
        <v/>
      </c>
      <c r="M58" s="76" t="str">
        <f t="shared" si="28"/>
        <v/>
      </c>
      <c r="N58" s="76">
        <f t="shared" si="13"/>
        <v>0</v>
      </c>
      <c r="O58" s="75">
        <f t="shared" si="25"/>
        <v>0</v>
      </c>
      <c r="P58" s="75">
        <f t="shared" si="29"/>
        <v>0</v>
      </c>
      <c r="Q58" s="76">
        <f t="shared" si="7"/>
        <v>0</v>
      </c>
      <c r="R58" s="76">
        <f t="shared" si="26"/>
        <v>0</v>
      </c>
      <c r="S58" s="223">
        <f t="shared" si="27"/>
        <v>0</v>
      </c>
      <c r="T58" s="76">
        <f t="shared" si="10"/>
        <v>0</v>
      </c>
    </row>
    <row r="59" spans="1:20" ht="14.5" x14ac:dyDescent="0.35">
      <c r="A59" s="90"/>
      <c r="B59" s="90"/>
      <c r="C59" s="91"/>
      <c r="D59" s="217"/>
      <c r="E59" s="141"/>
      <c r="F59" s="142"/>
      <c r="G59" s="221"/>
      <c r="H59" s="70" t="str">
        <f t="shared" si="17"/>
        <v/>
      </c>
      <c r="I59" s="91"/>
      <c r="J59" s="69" t="str">
        <f t="shared" si="23"/>
        <v/>
      </c>
      <c r="K59" s="220" t="str">
        <f t="shared" si="24"/>
        <v/>
      </c>
      <c r="L59" s="157" t="str">
        <f t="shared" si="5"/>
        <v/>
      </c>
      <c r="M59" s="76" t="str">
        <f t="shared" si="28"/>
        <v/>
      </c>
      <c r="N59" s="76">
        <f t="shared" si="13"/>
        <v>0</v>
      </c>
      <c r="O59" s="75">
        <f t="shared" si="25"/>
        <v>0</v>
      </c>
      <c r="P59" s="75">
        <f t="shared" si="29"/>
        <v>0</v>
      </c>
      <c r="Q59" s="76">
        <f t="shared" si="7"/>
        <v>0</v>
      </c>
      <c r="R59" s="76">
        <f t="shared" si="26"/>
        <v>0</v>
      </c>
      <c r="S59" s="223">
        <f t="shared" si="27"/>
        <v>0</v>
      </c>
      <c r="T59" s="76">
        <f t="shared" si="10"/>
        <v>0</v>
      </c>
    </row>
    <row r="60" spans="1:20" ht="14.5" x14ac:dyDescent="0.35">
      <c r="A60" s="90"/>
      <c r="B60" s="90"/>
      <c r="C60" s="91"/>
      <c r="D60" s="217"/>
      <c r="E60" s="141"/>
      <c r="F60" s="142"/>
      <c r="G60" s="221"/>
      <c r="H60" s="70" t="str">
        <f t="shared" si="17"/>
        <v/>
      </c>
      <c r="I60" s="91"/>
      <c r="J60" s="69" t="str">
        <f t="shared" si="23"/>
        <v/>
      </c>
      <c r="K60" s="220" t="str">
        <f t="shared" si="24"/>
        <v/>
      </c>
      <c r="L60" s="157" t="str">
        <f t="shared" si="5"/>
        <v/>
      </c>
      <c r="M60" s="76" t="str">
        <f t="shared" si="28"/>
        <v/>
      </c>
      <c r="N60" s="76">
        <f t="shared" si="13"/>
        <v>0</v>
      </c>
      <c r="O60" s="75">
        <f t="shared" si="25"/>
        <v>0</v>
      </c>
      <c r="P60" s="75">
        <f t="shared" si="29"/>
        <v>0</v>
      </c>
      <c r="Q60" s="76">
        <f t="shared" si="7"/>
        <v>0</v>
      </c>
      <c r="R60" s="76">
        <f t="shared" si="26"/>
        <v>0</v>
      </c>
      <c r="S60" s="223">
        <f t="shared" si="27"/>
        <v>0</v>
      </c>
      <c r="T60" s="76">
        <f t="shared" si="10"/>
        <v>0</v>
      </c>
    </row>
    <row r="61" spans="1:20" ht="14.5" x14ac:dyDescent="0.35">
      <c r="A61" s="90"/>
      <c r="B61" s="90"/>
      <c r="C61" s="91"/>
      <c r="D61" s="217"/>
      <c r="E61" s="141"/>
      <c r="F61" s="142"/>
      <c r="G61" s="221"/>
      <c r="H61" s="70" t="str">
        <f t="shared" si="17"/>
        <v/>
      </c>
      <c r="I61" s="91"/>
      <c r="J61" s="69" t="str">
        <f t="shared" si="23"/>
        <v/>
      </c>
      <c r="K61" s="220" t="str">
        <f t="shared" si="24"/>
        <v/>
      </c>
      <c r="L61" s="157" t="str">
        <f t="shared" si="5"/>
        <v/>
      </c>
      <c r="M61" s="76" t="str">
        <f t="shared" si="28"/>
        <v/>
      </c>
      <c r="N61" s="76">
        <f t="shared" si="13"/>
        <v>0</v>
      </c>
      <c r="O61" s="75">
        <f t="shared" si="25"/>
        <v>0</v>
      </c>
      <c r="P61" s="75">
        <f t="shared" si="29"/>
        <v>0</v>
      </c>
      <c r="Q61" s="76">
        <f t="shared" si="7"/>
        <v>0</v>
      </c>
      <c r="R61" s="76">
        <f t="shared" si="26"/>
        <v>0</v>
      </c>
      <c r="S61" s="223">
        <f t="shared" si="27"/>
        <v>0</v>
      </c>
      <c r="T61" s="76">
        <f t="shared" si="10"/>
        <v>0</v>
      </c>
    </row>
    <row r="62" spans="1:20" ht="14.5" x14ac:dyDescent="0.35">
      <c r="A62" s="90"/>
      <c r="B62" s="90"/>
      <c r="C62" s="91"/>
      <c r="D62" s="217"/>
      <c r="E62" s="141"/>
      <c r="F62" s="142"/>
      <c r="G62" s="221"/>
      <c r="H62" s="70" t="str">
        <f t="shared" si="17"/>
        <v/>
      </c>
      <c r="I62" s="91"/>
      <c r="J62" s="69" t="str">
        <f t="shared" si="23"/>
        <v/>
      </c>
      <c r="K62" s="220" t="str">
        <f t="shared" si="24"/>
        <v/>
      </c>
      <c r="L62" s="157" t="str">
        <f t="shared" si="5"/>
        <v/>
      </c>
      <c r="M62" s="76" t="str">
        <f t="shared" si="28"/>
        <v/>
      </c>
      <c r="N62" s="76">
        <f t="shared" si="13"/>
        <v>0</v>
      </c>
      <c r="O62" s="75">
        <f t="shared" si="25"/>
        <v>0</v>
      </c>
      <c r="P62" s="75">
        <f t="shared" si="29"/>
        <v>0</v>
      </c>
      <c r="Q62" s="76">
        <f t="shared" si="7"/>
        <v>0</v>
      </c>
      <c r="R62" s="76">
        <f t="shared" si="26"/>
        <v>0</v>
      </c>
      <c r="S62" s="223">
        <f t="shared" si="27"/>
        <v>0</v>
      </c>
      <c r="T62" s="76">
        <f t="shared" si="10"/>
        <v>0</v>
      </c>
    </row>
    <row r="63" spans="1:20" ht="14.5" x14ac:dyDescent="0.35">
      <c r="A63" s="90"/>
      <c r="B63" s="90"/>
      <c r="C63" s="91"/>
      <c r="D63" s="217"/>
      <c r="E63" s="141"/>
      <c r="F63" s="142"/>
      <c r="G63" s="221"/>
      <c r="H63" s="70" t="str">
        <f t="shared" si="17"/>
        <v/>
      </c>
      <c r="I63" s="91"/>
      <c r="J63" s="69" t="str">
        <f t="shared" si="23"/>
        <v/>
      </c>
      <c r="K63" s="220" t="str">
        <f t="shared" si="24"/>
        <v/>
      </c>
      <c r="L63" s="157" t="str">
        <f t="shared" si="5"/>
        <v/>
      </c>
      <c r="M63" s="76" t="str">
        <f t="shared" si="28"/>
        <v/>
      </c>
      <c r="N63" s="76">
        <f t="shared" si="13"/>
        <v>0</v>
      </c>
      <c r="O63" s="75">
        <f t="shared" si="25"/>
        <v>0</v>
      </c>
      <c r="P63" s="75">
        <f t="shared" si="29"/>
        <v>0</v>
      </c>
      <c r="Q63" s="76">
        <f t="shared" si="7"/>
        <v>0</v>
      </c>
      <c r="R63" s="76">
        <f t="shared" si="26"/>
        <v>0</v>
      </c>
      <c r="S63" s="223">
        <f t="shared" si="27"/>
        <v>0</v>
      </c>
      <c r="T63" s="76">
        <f t="shared" si="10"/>
        <v>0</v>
      </c>
    </row>
    <row r="64" spans="1:20" ht="14.5" x14ac:dyDescent="0.35">
      <c r="A64" s="90"/>
      <c r="B64" s="90"/>
      <c r="C64" s="91"/>
      <c r="D64" s="217"/>
      <c r="E64" s="141"/>
      <c r="F64" s="142"/>
      <c r="G64" s="221"/>
      <c r="H64" s="70" t="str">
        <f t="shared" si="17"/>
        <v/>
      </c>
      <c r="I64" s="91"/>
      <c r="J64" s="69" t="str">
        <f t="shared" si="23"/>
        <v/>
      </c>
      <c r="K64" s="220" t="str">
        <f t="shared" si="24"/>
        <v/>
      </c>
      <c r="L64" s="157" t="str">
        <f t="shared" si="5"/>
        <v/>
      </c>
      <c r="M64" s="76" t="str">
        <f t="shared" si="28"/>
        <v/>
      </c>
      <c r="N64" s="76">
        <f t="shared" si="13"/>
        <v>0</v>
      </c>
      <c r="O64" s="75">
        <f t="shared" si="25"/>
        <v>0</v>
      </c>
      <c r="P64" s="75">
        <f t="shared" si="29"/>
        <v>0</v>
      </c>
      <c r="Q64" s="76">
        <f t="shared" si="7"/>
        <v>0</v>
      </c>
      <c r="R64" s="76">
        <f t="shared" si="26"/>
        <v>0</v>
      </c>
      <c r="S64" s="223">
        <f t="shared" si="27"/>
        <v>0</v>
      </c>
      <c r="T64" s="76">
        <f t="shared" si="10"/>
        <v>0</v>
      </c>
    </row>
    <row r="65" spans="1:20" ht="14.5" x14ac:dyDescent="0.35">
      <c r="A65" s="90"/>
      <c r="B65" s="90"/>
      <c r="C65" s="91"/>
      <c r="D65" s="217"/>
      <c r="E65" s="141"/>
      <c r="F65" s="142"/>
      <c r="G65" s="221"/>
      <c r="H65" s="70" t="str">
        <f t="shared" si="17"/>
        <v/>
      </c>
      <c r="I65" s="91"/>
      <c r="J65" s="69" t="str">
        <f t="shared" si="23"/>
        <v/>
      </c>
      <c r="K65" s="220" t="str">
        <f t="shared" si="24"/>
        <v/>
      </c>
      <c r="L65" s="157" t="str">
        <f t="shared" si="5"/>
        <v/>
      </c>
      <c r="M65" s="76" t="str">
        <f t="shared" si="28"/>
        <v/>
      </c>
      <c r="N65" s="76">
        <f t="shared" si="13"/>
        <v>0</v>
      </c>
      <c r="O65" s="75">
        <f t="shared" si="25"/>
        <v>0</v>
      </c>
      <c r="P65" s="75">
        <f t="shared" si="29"/>
        <v>0</v>
      </c>
      <c r="Q65" s="76">
        <f t="shared" si="7"/>
        <v>0</v>
      </c>
      <c r="R65" s="76">
        <f t="shared" si="26"/>
        <v>0</v>
      </c>
      <c r="S65" s="223">
        <f t="shared" si="27"/>
        <v>0</v>
      </c>
      <c r="T65" s="76">
        <f t="shared" si="10"/>
        <v>0</v>
      </c>
    </row>
    <row r="66" spans="1:20" ht="14.5" x14ac:dyDescent="0.35">
      <c r="A66" s="90"/>
      <c r="B66" s="90"/>
      <c r="C66" s="91"/>
      <c r="D66" s="217"/>
      <c r="E66" s="141"/>
      <c r="F66" s="142"/>
      <c r="G66" s="221"/>
      <c r="H66" s="70" t="str">
        <f t="shared" si="17"/>
        <v/>
      </c>
      <c r="I66" s="91"/>
      <c r="J66" s="69" t="str">
        <f t="shared" si="23"/>
        <v/>
      </c>
      <c r="K66" s="220" t="str">
        <f t="shared" si="24"/>
        <v/>
      </c>
      <c r="L66" s="157" t="str">
        <f t="shared" si="5"/>
        <v/>
      </c>
      <c r="M66" s="76" t="str">
        <f t="shared" si="28"/>
        <v/>
      </c>
      <c r="N66" s="76">
        <f t="shared" si="13"/>
        <v>0</v>
      </c>
      <c r="O66" s="75">
        <f t="shared" si="25"/>
        <v>0</v>
      </c>
      <c r="P66" s="75">
        <f t="shared" si="29"/>
        <v>0</v>
      </c>
      <c r="Q66" s="76">
        <f t="shared" si="7"/>
        <v>0</v>
      </c>
      <c r="R66" s="76">
        <f t="shared" si="26"/>
        <v>0</v>
      </c>
      <c r="S66" s="223">
        <f t="shared" si="27"/>
        <v>0</v>
      </c>
      <c r="T66" s="76">
        <f t="shared" si="10"/>
        <v>0</v>
      </c>
    </row>
    <row r="67" spans="1:20" ht="14.5" x14ac:dyDescent="0.35">
      <c r="A67" s="90"/>
      <c r="B67" s="90"/>
      <c r="C67" s="91"/>
      <c r="D67" s="217"/>
      <c r="E67" s="141"/>
      <c r="F67" s="142"/>
      <c r="G67" s="221"/>
      <c r="H67" s="70" t="str">
        <f t="shared" si="17"/>
        <v/>
      </c>
      <c r="I67" s="91"/>
      <c r="J67" s="69" t="str">
        <f t="shared" si="23"/>
        <v/>
      </c>
      <c r="K67" s="220" t="str">
        <f t="shared" si="24"/>
        <v/>
      </c>
      <c r="L67" s="157" t="str">
        <f t="shared" si="5"/>
        <v/>
      </c>
      <c r="M67" s="76" t="str">
        <f t="shared" si="28"/>
        <v/>
      </c>
      <c r="N67" s="76">
        <f t="shared" si="13"/>
        <v>0</v>
      </c>
      <c r="O67" s="75">
        <f t="shared" si="25"/>
        <v>0</v>
      </c>
      <c r="P67" s="75">
        <f t="shared" si="29"/>
        <v>0</v>
      </c>
      <c r="Q67" s="76">
        <f t="shared" si="7"/>
        <v>0</v>
      </c>
      <c r="R67" s="76">
        <f t="shared" si="26"/>
        <v>0</v>
      </c>
      <c r="S67" s="223">
        <f t="shared" si="27"/>
        <v>0</v>
      </c>
      <c r="T67" s="76">
        <f t="shared" si="10"/>
        <v>0</v>
      </c>
    </row>
    <row r="68" spans="1:20" ht="14.5" x14ac:dyDescent="0.35">
      <c r="A68" s="90"/>
      <c r="B68" s="90"/>
      <c r="C68" s="91"/>
      <c r="D68" s="217"/>
      <c r="E68" s="141"/>
      <c r="F68" s="142"/>
      <c r="G68" s="221"/>
      <c r="H68" s="70" t="str">
        <f t="shared" si="17"/>
        <v/>
      </c>
      <c r="I68" s="91"/>
      <c r="J68" s="69" t="str">
        <f t="shared" si="23"/>
        <v/>
      </c>
      <c r="K68" s="220" t="str">
        <f t="shared" si="24"/>
        <v/>
      </c>
      <c r="L68" s="157" t="str">
        <f t="shared" si="5"/>
        <v/>
      </c>
      <c r="M68" s="76" t="str">
        <f t="shared" si="28"/>
        <v/>
      </c>
      <c r="N68" s="76">
        <f t="shared" si="13"/>
        <v>0</v>
      </c>
      <c r="O68" s="75">
        <f t="shared" si="25"/>
        <v>0</v>
      </c>
      <c r="P68" s="75">
        <f t="shared" si="29"/>
        <v>0</v>
      </c>
      <c r="Q68" s="76">
        <f t="shared" si="7"/>
        <v>0</v>
      </c>
      <c r="R68" s="76">
        <f t="shared" si="26"/>
        <v>0</v>
      </c>
      <c r="S68" s="223">
        <f t="shared" si="27"/>
        <v>0</v>
      </c>
      <c r="T68" s="76">
        <f t="shared" si="10"/>
        <v>0</v>
      </c>
    </row>
    <row r="69" spans="1:20" ht="14.5" x14ac:dyDescent="0.35">
      <c r="A69" s="90"/>
      <c r="B69" s="90"/>
      <c r="C69" s="91"/>
      <c r="D69" s="217"/>
      <c r="E69" s="141"/>
      <c r="F69" s="142"/>
      <c r="G69" s="221"/>
      <c r="H69" s="70" t="str">
        <f t="shared" si="17"/>
        <v/>
      </c>
      <c r="I69" s="91"/>
      <c r="J69" s="69" t="str">
        <f t="shared" si="23"/>
        <v/>
      </c>
      <c r="K69" s="220" t="str">
        <f t="shared" si="24"/>
        <v/>
      </c>
      <c r="L69" s="157" t="str">
        <f t="shared" si="5"/>
        <v/>
      </c>
      <c r="M69" s="76" t="str">
        <f t="shared" si="28"/>
        <v/>
      </c>
      <c r="N69" s="76">
        <f t="shared" si="13"/>
        <v>0</v>
      </c>
      <c r="O69" s="75">
        <f t="shared" si="25"/>
        <v>0</v>
      </c>
      <c r="P69" s="75">
        <f t="shared" si="29"/>
        <v>0</v>
      </c>
      <c r="Q69" s="76">
        <f t="shared" si="7"/>
        <v>0</v>
      </c>
      <c r="R69" s="76">
        <f t="shared" si="26"/>
        <v>0</v>
      </c>
      <c r="S69" s="223">
        <f t="shared" si="27"/>
        <v>0</v>
      </c>
      <c r="T69" s="76">
        <f t="shared" si="10"/>
        <v>0</v>
      </c>
    </row>
    <row r="70" spans="1:20" ht="14.5" x14ac:dyDescent="0.35">
      <c r="A70" s="90"/>
      <c r="B70" s="90"/>
      <c r="C70" s="91"/>
      <c r="D70" s="217"/>
      <c r="E70" s="141"/>
      <c r="F70" s="142"/>
      <c r="G70" s="221"/>
      <c r="H70" s="70" t="str">
        <f t="shared" si="17"/>
        <v/>
      </c>
      <c r="I70" s="91"/>
      <c r="J70" s="69" t="str">
        <f t="shared" si="23"/>
        <v/>
      </c>
      <c r="K70" s="220" t="str">
        <f t="shared" si="24"/>
        <v/>
      </c>
      <c r="L70" s="157" t="str">
        <f t="shared" si="5"/>
        <v/>
      </c>
      <c r="M70" s="76" t="str">
        <f t="shared" si="28"/>
        <v/>
      </c>
      <c r="N70" s="76">
        <f t="shared" si="13"/>
        <v>0</v>
      </c>
      <c r="O70" s="75">
        <f t="shared" si="25"/>
        <v>0</v>
      </c>
      <c r="P70" s="75">
        <f t="shared" si="29"/>
        <v>0</v>
      </c>
      <c r="Q70" s="76">
        <f t="shared" si="7"/>
        <v>0</v>
      </c>
      <c r="R70" s="76">
        <f t="shared" si="26"/>
        <v>0</v>
      </c>
      <c r="S70" s="223">
        <f t="shared" si="27"/>
        <v>0</v>
      </c>
      <c r="T70" s="76">
        <f t="shared" si="10"/>
        <v>0</v>
      </c>
    </row>
    <row r="71" spans="1:20" ht="56" x14ac:dyDescent="0.3">
      <c r="A71" s="100" t="s">
        <v>69</v>
      </c>
      <c r="B71" s="213"/>
      <c r="C71" s="101"/>
      <c r="D71" s="102"/>
      <c r="E71" s="103" t="s">
        <v>89</v>
      </c>
      <c r="F71" s="104" t="s">
        <v>85</v>
      </c>
      <c r="G71" s="103" t="s">
        <v>90</v>
      </c>
      <c r="H71" s="103" t="s">
        <v>101</v>
      </c>
      <c r="I71" s="103" t="s">
        <v>88</v>
      </c>
      <c r="J71" s="102"/>
      <c r="K71" s="102"/>
      <c r="L71" s="105" t="s">
        <v>68</v>
      </c>
      <c r="M71" s="102"/>
      <c r="N71" s="120"/>
      <c r="O71" s="119"/>
      <c r="P71" s="119"/>
      <c r="Q71" s="120"/>
      <c r="R71" s="120"/>
      <c r="S71" s="120"/>
      <c r="T71" s="120"/>
    </row>
    <row r="72" spans="1:20" x14ac:dyDescent="0.3">
      <c r="A72" s="92" t="str">
        <f>+'Domanda-Conteggio'!V23</f>
        <v>a) 
&lt;= 3'470</v>
      </c>
      <c r="B72" s="98"/>
      <c r="C72" s="93"/>
      <c r="D72" s="94"/>
      <c r="E72" s="95">
        <f t="shared" ref="E72:F74" si="30">SUMIF($M$8:$M$70,$A72,E$8:E$70)</f>
        <v>0</v>
      </c>
      <c r="F72" s="95">
        <f t="shared" si="30"/>
        <v>0</v>
      </c>
      <c r="G72" s="96" t="s">
        <v>5</v>
      </c>
      <c r="H72" s="97">
        <f t="shared" ref="H72:I74" si="31">SUMIF($M$8:$M$70,$A72,H$8:H$70)</f>
        <v>0</v>
      </c>
      <c r="I72" s="97">
        <f t="shared" si="31"/>
        <v>0</v>
      </c>
      <c r="J72" s="98"/>
      <c r="K72" s="98"/>
      <c r="L72" s="99">
        <f>SUMIF($M$8:$M$70,$A72,L$8:L$70)</f>
        <v>0</v>
      </c>
      <c r="M72" s="98"/>
      <c r="N72" s="95"/>
      <c r="O72" s="92"/>
      <c r="P72" s="92"/>
      <c r="Q72" s="95"/>
      <c r="R72" s="95"/>
      <c r="S72" s="95"/>
      <c r="T72" s="95"/>
    </row>
    <row r="73" spans="1:20" x14ac:dyDescent="0.3">
      <c r="A73" s="75" t="str">
        <f>+'Domanda-Conteggio'!X23</f>
        <v>b) &gt; 3'470 e &lt; 4'340</v>
      </c>
      <c r="B73" s="86"/>
      <c r="C73" s="71"/>
      <c r="D73" s="88"/>
      <c r="E73" s="76">
        <f t="shared" si="30"/>
        <v>0</v>
      </c>
      <c r="F73" s="76">
        <f t="shared" si="30"/>
        <v>0</v>
      </c>
      <c r="G73" s="218" t="str">
        <f>IF(E73=0,"---",SUMIF($M$8:$M$70,$A73,$K$8:$K$70)/E73)</f>
        <v>---</v>
      </c>
      <c r="H73" s="77">
        <f t="shared" si="31"/>
        <v>0</v>
      </c>
      <c r="I73" s="77">
        <f t="shared" si="31"/>
        <v>0</v>
      </c>
      <c r="J73" s="86"/>
      <c r="K73" s="86"/>
      <c r="L73" s="99">
        <f>SUMIF($M$8:$M$70,$A73,L$8:L$70)</f>
        <v>0</v>
      </c>
      <c r="M73" s="86"/>
      <c r="N73" s="76"/>
      <c r="O73" s="75"/>
      <c r="P73" s="75"/>
      <c r="Q73" s="76"/>
      <c r="R73" s="76"/>
      <c r="S73" s="76"/>
      <c r="T73" s="76"/>
    </row>
    <row r="74" spans="1:20" x14ac:dyDescent="0.3">
      <c r="A74" s="78" t="str">
        <f>+'Domanda-Conteggio'!Z23</f>
        <v>c) 
&gt;= 4'340</v>
      </c>
      <c r="B74" s="87"/>
      <c r="C74" s="74"/>
      <c r="D74" s="89"/>
      <c r="E74" s="79">
        <f t="shared" si="30"/>
        <v>0</v>
      </c>
      <c r="F74" s="79">
        <f t="shared" si="30"/>
        <v>0</v>
      </c>
      <c r="G74" s="80" t="s">
        <v>5</v>
      </c>
      <c r="H74" s="81">
        <f t="shared" si="31"/>
        <v>0</v>
      </c>
      <c r="I74" s="81">
        <f t="shared" si="31"/>
        <v>0</v>
      </c>
      <c r="J74" s="87"/>
      <c r="K74" s="87"/>
      <c r="L74" s="99">
        <f>SUMIF($M$8:$M$70,$A74,L$8:L$70)</f>
        <v>0</v>
      </c>
      <c r="M74" s="87"/>
      <c r="N74" s="79"/>
      <c r="O74" s="78"/>
      <c r="P74" s="78"/>
      <c r="Q74" s="79"/>
      <c r="R74" s="79"/>
      <c r="S74" s="79"/>
      <c r="T74" s="79"/>
    </row>
    <row r="75" spans="1:20" x14ac:dyDescent="0.3">
      <c r="A75" s="82" t="s">
        <v>54</v>
      </c>
      <c r="B75" s="67"/>
      <c r="C75" s="85"/>
      <c r="D75" s="67"/>
      <c r="E75" s="83">
        <f>SUM(E72:E74)</f>
        <v>0</v>
      </c>
      <c r="F75" s="83">
        <f>SUM(F72:F74)</f>
        <v>0</v>
      </c>
      <c r="G75" s="83"/>
      <c r="H75" s="84">
        <f>SUM(H72:H74)</f>
        <v>0</v>
      </c>
      <c r="I75" s="84">
        <f>SUM(I72:I74)</f>
        <v>0</v>
      </c>
      <c r="J75" s="67"/>
      <c r="K75" s="67"/>
      <c r="L75" s="84">
        <f>SUM(L72:L74)</f>
        <v>0</v>
      </c>
      <c r="M75" s="67"/>
      <c r="N75" s="122">
        <f t="shared" ref="N75:T75" si="32">SUM(N8:N70)</f>
        <v>0</v>
      </c>
      <c r="O75" s="121">
        <f t="shared" si="32"/>
        <v>0</v>
      </c>
      <c r="P75" s="121">
        <f t="shared" si="32"/>
        <v>0</v>
      </c>
      <c r="Q75" s="122">
        <f t="shared" si="32"/>
        <v>0</v>
      </c>
      <c r="R75" s="122">
        <f t="shared" si="32"/>
        <v>0</v>
      </c>
      <c r="S75" s="122">
        <f t="shared" si="32"/>
        <v>0</v>
      </c>
      <c r="T75" s="122">
        <f t="shared" si="32"/>
        <v>0</v>
      </c>
    </row>
    <row r="77" spans="1:20" ht="14.25" customHeight="1" x14ac:dyDescent="0.3">
      <c r="A77" s="29" t="s">
        <v>51</v>
      </c>
      <c r="B77" s="29"/>
      <c r="C77" s="29"/>
      <c r="D77" s="29"/>
      <c r="E77" s="328" t="s">
        <v>83</v>
      </c>
      <c r="F77" s="328"/>
      <c r="G77" s="328"/>
    </row>
    <row r="78" spans="1:20" ht="6" customHeight="1" x14ac:dyDescent="0.3">
      <c r="A78" s="30"/>
      <c r="B78" s="30"/>
      <c r="C78" s="30"/>
      <c r="D78" s="30"/>
      <c r="E78" s="30"/>
      <c r="F78" s="30"/>
      <c r="G78" s="31"/>
    </row>
    <row r="79" spans="1:20" ht="14.25" customHeight="1" x14ac:dyDescent="0.3">
      <c r="A79" s="320" t="s">
        <v>1</v>
      </c>
      <c r="B79" s="320"/>
      <c r="C79" s="320"/>
      <c r="D79" s="32"/>
      <c r="E79" s="32"/>
      <c r="F79" s="32"/>
      <c r="G79" s="32"/>
    </row>
    <row r="80" spans="1:20" ht="6" customHeight="1" x14ac:dyDescent="0.35">
      <c r="A80" s="63"/>
      <c r="B80" s="63"/>
      <c r="C80" s="63"/>
      <c r="D80" s="1"/>
      <c r="E80" s="63"/>
      <c r="F80" s="63"/>
      <c r="G80" s="63"/>
    </row>
  </sheetData>
  <sheetProtection password="8E1A" sheet="1" selectLockedCells="1"/>
  <mergeCells count="8">
    <mergeCell ref="A79:C79"/>
    <mergeCell ref="C6:F6"/>
    <mergeCell ref="A1:M1"/>
    <mergeCell ref="A2:M2"/>
    <mergeCell ref="E77:G77"/>
    <mergeCell ref="D3:H3"/>
    <mergeCell ref="F4:H4"/>
    <mergeCell ref="E5:H5"/>
  </mergeCells>
  <conditionalFormatting sqref="D8:D70">
    <cfRule type="expression" dxfId="11" priority="74">
      <formula>$T8&gt;0</formula>
    </cfRule>
  </conditionalFormatting>
  <conditionalFormatting sqref="C8:C70 J8:J70 L8:L70">
    <cfRule type="expression" dxfId="10" priority="22">
      <formula>$N8&gt;0</formula>
    </cfRule>
  </conditionalFormatting>
  <conditionalFormatting sqref="E8:F70">
    <cfRule type="expression" dxfId="9" priority="29">
      <formula>$O8&gt;0</formula>
    </cfRule>
  </conditionalFormatting>
  <conditionalFormatting sqref="G8:G70">
    <cfRule type="expression" dxfId="8" priority="39">
      <formula>$P8&gt;0</formula>
    </cfRule>
  </conditionalFormatting>
  <conditionalFormatting sqref="H8:I70">
    <cfRule type="expression" dxfId="7" priority="40">
      <formula>$Q8&gt;0</formula>
    </cfRule>
  </conditionalFormatting>
  <conditionalFormatting sqref="B8:B70">
    <cfRule type="expression" dxfId="6" priority="68">
      <formula>$S8&gt;0</formula>
    </cfRule>
  </conditionalFormatting>
  <conditionalFormatting sqref="I8:I70 F8:F70">
    <cfRule type="expression" dxfId="5" priority="41">
      <formula>$R8&gt;0</formula>
    </cfRule>
  </conditionalFormatting>
  <printOptions horizontalCentered="1"/>
  <pageMargins left="0.19685039370078741" right="0.19685039370078741" top="0.39370078740157483" bottom="0.39370078740157483" header="0.19685039370078741" footer="0.19685039370078741"/>
  <pageSetup paperSize="9" scale="64" fitToHeight="6" orientation="landscape" r:id="rId1"/>
  <headerFooter>
    <oddFooter>&amp;LPagina &amp;P / &amp;N&amp;RILR-COVID-19 (V 17.12.2021)</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Selezione!$A$2:$A$4</xm:f>
          </x14:formula1>
          <xm:sqref>B8:B70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dimension ref="A1:Q33"/>
  <sheetViews>
    <sheetView showGridLines="0" zoomScale="85" zoomScaleNormal="85" workbookViewId="0">
      <selection sqref="A1:L1"/>
    </sheetView>
  </sheetViews>
  <sheetFormatPr baseColWidth="10" defaultColWidth="10.75" defaultRowHeight="14" outlineLevelRow="1" x14ac:dyDescent="0.3"/>
  <cols>
    <col min="1" max="1" width="20.08203125" customWidth="1"/>
    <col min="2" max="2" width="15.5" customWidth="1"/>
    <col min="3" max="3" width="11" bestFit="1" customWidth="1"/>
    <col min="4" max="4" width="13.33203125" bestFit="1" customWidth="1"/>
    <col min="5" max="5" width="14.08203125" style="64" bestFit="1" customWidth="1"/>
    <col min="6" max="6" width="17.5" bestFit="1" customWidth="1"/>
    <col min="7" max="7" width="12.25" customWidth="1"/>
    <col min="8" max="8" width="15.08203125" bestFit="1" customWidth="1"/>
    <col min="9" max="9" width="14.33203125" bestFit="1" customWidth="1"/>
    <col min="10" max="10" width="16.75" customWidth="1"/>
    <col min="11" max="11" width="12.75" customWidth="1"/>
    <col min="12" max="12" width="20.5" bestFit="1" customWidth="1"/>
    <col min="13" max="13" width="7.83203125" hidden="1" customWidth="1"/>
    <col min="14" max="14" width="15.25" hidden="1" customWidth="1"/>
    <col min="15" max="15" width="14.75" hidden="1" customWidth="1"/>
    <col min="16" max="16" width="14" hidden="1" customWidth="1"/>
    <col min="17" max="17" width="9.08203125" hidden="1" customWidth="1"/>
  </cols>
  <sheetData>
    <row r="1" spans="1:17" ht="48.65" customHeight="1" x14ac:dyDescent="0.3">
      <c r="A1" s="332" t="s">
        <v>103</v>
      </c>
      <c r="B1" s="332"/>
      <c r="C1" s="332"/>
      <c r="D1" s="332"/>
      <c r="E1" s="332"/>
      <c r="F1" s="332"/>
      <c r="G1" s="332"/>
      <c r="H1" s="332"/>
      <c r="I1" s="332"/>
      <c r="J1" s="332"/>
      <c r="K1" s="332"/>
      <c r="L1" s="332"/>
      <c r="M1" s="117"/>
      <c r="N1" s="117"/>
      <c r="O1" s="117"/>
      <c r="P1" s="117"/>
      <c r="Q1" s="117"/>
    </row>
    <row r="2" spans="1:17" ht="70.900000000000006" customHeight="1" x14ac:dyDescent="0.3">
      <c r="A2" s="327" t="s">
        <v>125</v>
      </c>
      <c r="B2" s="327"/>
      <c r="C2" s="327"/>
      <c r="D2" s="327"/>
      <c r="E2" s="327"/>
      <c r="F2" s="327"/>
      <c r="G2" s="327"/>
      <c r="H2" s="327"/>
      <c r="I2" s="327"/>
      <c r="J2" s="327"/>
      <c r="K2" s="327"/>
      <c r="L2" s="327"/>
      <c r="M2" s="327"/>
    </row>
    <row r="3" spans="1:17" ht="16.899999999999999" customHeight="1" x14ac:dyDescent="0.3">
      <c r="A3" s="167" t="str">
        <f>'Domanda-Conteggio'!A10</f>
        <v>No RIS + SE</v>
      </c>
      <c r="B3" s="168">
        <f>'Domanda-Conteggio'!B10</f>
        <v>0</v>
      </c>
      <c r="C3" s="169" t="str">
        <f>'Domanda-Conteggio'!A4</f>
        <v xml:space="preserve">Ditta </v>
      </c>
      <c r="D3" s="329">
        <f>'Domanda-Conteggio'!A5</f>
        <v>0</v>
      </c>
      <c r="E3" s="329"/>
      <c r="F3" s="329"/>
      <c r="G3" s="329"/>
      <c r="H3" s="329"/>
    </row>
    <row r="4" spans="1:17" ht="18" customHeight="1" x14ac:dyDescent="0.3">
      <c r="A4" s="65" t="s">
        <v>57</v>
      </c>
      <c r="B4" s="176">
        <f>IF(ISBLANK('Domanda-Conteggio'!C16),"",'Domanda-Conteggio'!C16)</f>
        <v>44470</v>
      </c>
      <c r="C4" s="175" t="s">
        <v>91</v>
      </c>
      <c r="D4" s="68">
        <f>NETWORKDAYS(B4,EDATE(B4,1)-1)</f>
        <v>21</v>
      </c>
      <c r="E4" s="64" t="s">
        <v>82</v>
      </c>
      <c r="H4" s="325" t="str">
        <f>IF(MAX(M28:Q28)&gt;0,"Verificare i dati","")</f>
        <v/>
      </c>
      <c r="I4" s="325"/>
    </row>
    <row r="5" spans="1:17" ht="18" customHeight="1" x14ac:dyDescent="0.3">
      <c r="A5" s="65" t="s">
        <v>74</v>
      </c>
      <c r="B5" s="170" t="str">
        <f>IF(ISBLANK('Domanda-Conteggio'!C19),"",'Domanda-Conteggio'!C19)</f>
        <v/>
      </c>
      <c r="C5" s="171" t="str">
        <f>IF(ISBLANK('Domanda-Conteggio'!E19),"",'Domanda-Conteggio'!E19)</f>
        <v/>
      </c>
      <c r="D5" s="68">
        <f>IF(AND(B5="",C5=""),+D4,NETWORKDAYS(B5,C5))</f>
        <v>21</v>
      </c>
      <c r="E5" t="s">
        <v>81</v>
      </c>
    </row>
    <row r="6" spans="1:17" x14ac:dyDescent="0.3">
      <c r="B6" s="325" t="str">
        <f>IF(B4="","nella scheda «Italiano» selezionare il mese","")</f>
        <v/>
      </c>
      <c r="C6" s="325"/>
      <c r="D6" s="325"/>
      <c r="E6" s="325"/>
    </row>
    <row r="7" spans="1:17" ht="87.65" customHeight="1" x14ac:dyDescent="0.3">
      <c r="A7" s="159" t="s">
        <v>106</v>
      </c>
      <c r="B7" s="206" t="s">
        <v>108</v>
      </c>
      <c r="C7" s="160" t="s">
        <v>61</v>
      </c>
      <c r="D7" s="162" t="s">
        <v>62</v>
      </c>
      <c r="E7" s="161" t="s">
        <v>63</v>
      </c>
      <c r="F7" s="162" t="s">
        <v>64</v>
      </c>
      <c r="G7" s="160" t="s">
        <v>99</v>
      </c>
      <c r="H7" s="160" t="s">
        <v>65</v>
      </c>
      <c r="I7" s="160" t="s">
        <v>66</v>
      </c>
      <c r="J7" s="162" t="s">
        <v>67</v>
      </c>
      <c r="K7" s="163" t="s">
        <v>68</v>
      </c>
      <c r="L7" s="164" t="s">
        <v>69</v>
      </c>
      <c r="M7" s="107" t="s">
        <v>70</v>
      </c>
      <c r="N7" s="118" t="s">
        <v>71</v>
      </c>
      <c r="O7" s="107" t="s">
        <v>72</v>
      </c>
      <c r="P7" s="107" t="s">
        <v>100</v>
      </c>
      <c r="Q7" s="107" t="s">
        <v>73</v>
      </c>
    </row>
    <row r="8" spans="1:17" ht="14.5" x14ac:dyDescent="0.35">
      <c r="A8" s="151" t="s">
        <v>123</v>
      </c>
      <c r="B8" s="177">
        <v>50000</v>
      </c>
      <c r="C8" s="165"/>
      <c r="D8" s="178">
        <v>10</v>
      </c>
      <c r="E8" s="179">
        <v>10</v>
      </c>
      <c r="F8" s="166"/>
      <c r="G8" s="177">
        <v>1840</v>
      </c>
      <c r="H8" s="177">
        <v>920</v>
      </c>
      <c r="I8" s="155" t="str">
        <f>IF(B8*C8&gt;0,+B8/C8,"")</f>
        <v/>
      </c>
      <c r="J8" s="156" t="str">
        <f>IF(B8*C8&gt;0,+D8*F8,"")</f>
        <v/>
      </c>
      <c r="K8" s="157">
        <f>IF(B8&gt;0,IF(C8&gt;0,+D8*B8,B8)/$D$4*$D$5,"")</f>
        <v>49999.999999999993</v>
      </c>
      <c r="L8" s="158" t="str">
        <f t="shared" ref="L8:L23" si="0">IF(B8&gt;0,IF(C8&gt;0,IF(I8&lt;=3470,$A$25,IF(I8&gt;=4340,$A$27,$A$26)),IF(D8&gt;0,IF(B8/D8&gt;=4340,$A$27,$Q$7),"")),"")</f>
        <v>c) 
&gt;= 4'340</v>
      </c>
      <c r="M8" s="76">
        <f t="shared" ref="M8:M15" si="1">IF(B8&gt;0,IF(C8&gt;0,IF(I8&gt;12350,1,0),IF(D8&gt;0,IF(B8/D8&gt;12350,1,0),0)),0)</f>
        <v>0</v>
      </c>
      <c r="N8" s="75">
        <f>IF(E8&gt;D8,1,0)</f>
        <v>0</v>
      </c>
      <c r="O8" s="75">
        <f t="shared" ref="O8:O23" si="2">IF(AND(L8=$A$26,ISBLANK(F8)),1,0)</f>
        <v>0</v>
      </c>
      <c r="P8" s="76">
        <f>IF(B8&gt;0,IF(OR(G8="",H8&gt;G8),1,0),0)</f>
        <v>0</v>
      </c>
      <c r="Q8" s="76">
        <f t="shared" ref="Q8:Q23" si="3">IF(AND(B8*MAX(C8:D8)&gt;0,L8&lt;&gt;$A$25,L8&lt;&gt;$A$26,L8&lt;&gt;$A$27),1,0)</f>
        <v>0</v>
      </c>
    </row>
    <row r="9" spans="1:17" x14ac:dyDescent="0.3">
      <c r="A9" s="180"/>
      <c r="B9" s="181"/>
      <c r="C9" s="182"/>
      <c r="D9" s="183"/>
      <c r="E9" s="184"/>
      <c r="F9" s="185"/>
      <c r="G9" s="70" t="str">
        <f t="shared" ref="G9:G17" si="4">IF($B$4="","",IF(B9*C9&gt;0,+F9/5*$D$4*D9*C9,""))</f>
        <v/>
      </c>
      <c r="H9" s="181"/>
      <c r="I9" s="69" t="str">
        <f t="shared" ref="I9:I17" si="5">IF(B9*C9&gt;0,+B9/C9,"")</f>
        <v/>
      </c>
      <c r="J9" s="70" t="str">
        <f t="shared" ref="J9:J17" si="6">IF(B9*C9&gt;0,+D9*F9,"")</f>
        <v/>
      </c>
      <c r="K9" s="70" t="str">
        <f t="shared" ref="K9:K17" si="7">IF(B9&gt;0,IF(C9&gt;0,+D9*B9,B9)/$D$4*$D$5,"")</f>
        <v/>
      </c>
      <c r="L9" s="76" t="str">
        <f t="shared" si="0"/>
        <v/>
      </c>
      <c r="M9" s="76">
        <f t="shared" si="1"/>
        <v>0</v>
      </c>
      <c r="N9" s="75">
        <f t="shared" ref="N9:N17" si="8">IF(E9&gt;D9,1,0)</f>
        <v>0</v>
      </c>
      <c r="O9" s="75">
        <f t="shared" si="2"/>
        <v>0</v>
      </c>
      <c r="P9" s="76">
        <f t="shared" ref="P9:P17" si="9">IF(B9&gt;0,IF(OR(G9="",H9&gt;G9),1,0),0)</f>
        <v>0</v>
      </c>
      <c r="Q9" s="76">
        <f t="shared" si="3"/>
        <v>0</v>
      </c>
    </row>
    <row r="10" spans="1:17" x14ac:dyDescent="0.3">
      <c r="A10" s="180" t="s">
        <v>75</v>
      </c>
      <c r="B10" s="181">
        <v>4500</v>
      </c>
      <c r="C10" s="182">
        <v>0.5</v>
      </c>
      <c r="D10" s="183">
        <v>1</v>
      </c>
      <c r="E10" s="184">
        <v>1</v>
      </c>
      <c r="F10" s="185">
        <v>42</v>
      </c>
      <c r="G10" s="70">
        <f t="shared" si="4"/>
        <v>88.2</v>
      </c>
      <c r="H10" s="181">
        <v>38.5</v>
      </c>
      <c r="I10" s="69">
        <f t="shared" si="5"/>
        <v>9000</v>
      </c>
      <c r="J10" s="70">
        <f t="shared" si="6"/>
        <v>42</v>
      </c>
      <c r="K10" s="70">
        <f t="shared" si="7"/>
        <v>4500</v>
      </c>
      <c r="L10" s="76" t="str">
        <f t="shared" si="0"/>
        <v>c) 
&gt;= 4'340</v>
      </c>
      <c r="M10" s="76">
        <f t="shared" si="1"/>
        <v>0</v>
      </c>
      <c r="N10" s="75">
        <f t="shared" si="8"/>
        <v>0</v>
      </c>
      <c r="O10" s="75">
        <f t="shared" si="2"/>
        <v>0</v>
      </c>
      <c r="P10" s="76">
        <f t="shared" si="9"/>
        <v>0</v>
      </c>
      <c r="Q10" s="76">
        <f t="shared" si="3"/>
        <v>0</v>
      </c>
    </row>
    <row r="11" spans="1:17" x14ac:dyDescent="0.3">
      <c r="A11" s="180" t="s">
        <v>76</v>
      </c>
      <c r="B11" s="181">
        <v>2000</v>
      </c>
      <c r="C11" s="182">
        <v>0.5</v>
      </c>
      <c r="D11" s="183">
        <v>1</v>
      </c>
      <c r="E11" s="184">
        <v>1</v>
      </c>
      <c r="F11" s="185">
        <v>40</v>
      </c>
      <c r="G11" s="70">
        <f t="shared" si="4"/>
        <v>84</v>
      </c>
      <c r="H11" s="181">
        <v>40</v>
      </c>
      <c r="I11" s="69">
        <f t="shared" si="5"/>
        <v>4000</v>
      </c>
      <c r="J11" s="70">
        <f t="shared" si="6"/>
        <v>40</v>
      </c>
      <c r="K11" s="70">
        <f t="shared" si="7"/>
        <v>2000</v>
      </c>
      <c r="L11" s="76" t="str">
        <f t="shared" si="0"/>
        <v>b) &gt; 3'470 e &lt; 4'340</v>
      </c>
      <c r="M11" s="76">
        <f t="shared" si="1"/>
        <v>0</v>
      </c>
      <c r="N11" s="75">
        <f t="shared" si="8"/>
        <v>0</v>
      </c>
      <c r="O11" s="75">
        <f t="shared" si="2"/>
        <v>0</v>
      </c>
      <c r="P11" s="76">
        <f t="shared" si="9"/>
        <v>0</v>
      </c>
      <c r="Q11" s="76">
        <f t="shared" si="3"/>
        <v>0</v>
      </c>
    </row>
    <row r="12" spans="1:17" x14ac:dyDescent="0.3">
      <c r="A12" s="180" t="s">
        <v>77</v>
      </c>
      <c r="B12" s="181">
        <v>1420</v>
      </c>
      <c r="C12" s="182">
        <v>0.4</v>
      </c>
      <c r="D12" s="183">
        <v>2</v>
      </c>
      <c r="E12" s="184">
        <v>2</v>
      </c>
      <c r="F12" s="185">
        <v>40</v>
      </c>
      <c r="G12" s="70">
        <f t="shared" si="4"/>
        <v>134.4</v>
      </c>
      <c r="H12" s="181">
        <v>60</v>
      </c>
      <c r="I12" s="69">
        <f t="shared" si="5"/>
        <v>3550</v>
      </c>
      <c r="J12" s="70">
        <f t="shared" si="6"/>
        <v>80</v>
      </c>
      <c r="K12" s="70">
        <f t="shared" si="7"/>
        <v>2840</v>
      </c>
      <c r="L12" s="76" t="str">
        <f t="shared" si="0"/>
        <v>b) &gt; 3'470 e &lt; 4'340</v>
      </c>
      <c r="M12" s="76">
        <f t="shared" si="1"/>
        <v>0</v>
      </c>
      <c r="N12" s="75">
        <f t="shared" si="8"/>
        <v>0</v>
      </c>
      <c r="O12" s="75">
        <f t="shared" si="2"/>
        <v>0</v>
      </c>
      <c r="P12" s="76">
        <f t="shared" si="9"/>
        <v>0</v>
      </c>
      <c r="Q12" s="76">
        <f t="shared" si="3"/>
        <v>0</v>
      </c>
    </row>
    <row r="13" spans="1:17" x14ac:dyDescent="0.3">
      <c r="A13" s="180" t="s">
        <v>78</v>
      </c>
      <c r="B13" s="181">
        <v>2130</v>
      </c>
      <c r="C13" s="182">
        <v>0.6</v>
      </c>
      <c r="D13" s="183">
        <v>2</v>
      </c>
      <c r="E13" s="184">
        <v>2</v>
      </c>
      <c r="F13" s="185">
        <v>40</v>
      </c>
      <c r="G13" s="70">
        <f t="shared" si="4"/>
        <v>201.6</v>
      </c>
      <c r="H13" s="181">
        <v>100</v>
      </c>
      <c r="I13" s="69">
        <f t="shared" si="5"/>
        <v>3550</v>
      </c>
      <c r="J13" s="70">
        <f t="shared" si="6"/>
        <v>80</v>
      </c>
      <c r="K13" s="70">
        <f t="shared" si="7"/>
        <v>4260</v>
      </c>
      <c r="L13" s="76" t="str">
        <f t="shared" si="0"/>
        <v>b) &gt; 3'470 e &lt; 4'340</v>
      </c>
      <c r="M13" s="76">
        <f t="shared" si="1"/>
        <v>0</v>
      </c>
      <c r="N13" s="75">
        <f t="shared" si="8"/>
        <v>0</v>
      </c>
      <c r="O13" s="75">
        <f t="shared" si="2"/>
        <v>0</v>
      </c>
      <c r="P13" s="76">
        <f t="shared" si="9"/>
        <v>0</v>
      </c>
      <c r="Q13" s="76">
        <f t="shared" si="3"/>
        <v>0</v>
      </c>
    </row>
    <row r="14" spans="1:17" x14ac:dyDescent="0.3">
      <c r="A14" s="180" t="s">
        <v>79</v>
      </c>
      <c r="B14" s="181">
        <v>2780</v>
      </c>
      <c r="C14" s="182">
        <v>1</v>
      </c>
      <c r="D14" s="183">
        <v>6</v>
      </c>
      <c r="E14" s="184">
        <v>4</v>
      </c>
      <c r="F14" s="185">
        <v>40</v>
      </c>
      <c r="G14" s="70">
        <f t="shared" si="4"/>
        <v>1008</v>
      </c>
      <c r="H14" s="181">
        <v>368</v>
      </c>
      <c r="I14" s="69">
        <f t="shared" si="5"/>
        <v>2780</v>
      </c>
      <c r="J14" s="70">
        <f t="shared" si="6"/>
        <v>240</v>
      </c>
      <c r="K14" s="70">
        <f t="shared" si="7"/>
        <v>16680</v>
      </c>
      <c r="L14" s="76" t="str">
        <f t="shared" si="0"/>
        <v>a) 
&lt;= 3'470</v>
      </c>
      <c r="M14" s="76">
        <f t="shared" si="1"/>
        <v>0</v>
      </c>
      <c r="N14" s="75">
        <f t="shared" si="8"/>
        <v>0</v>
      </c>
      <c r="O14" s="75">
        <f t="shared" si="2"/>
        <v>0</v>
      </c>
      <c r="P14" s="76">
        <f t="shared" si="9"/>
        <v>0</v>
      </c>
      <c r="Q14" s="76">
        <f t="shared" si="3"/>
        <v>0</v>
      </c>
    </row>
    <row r="15" spans="1:17" x14ac:dyDescent="0.3">
      <c r="A15" s="180" t="s">
        <v>80</v>
      </c>
      <c r="B15" s="181">
        <v>3000</v>
      </c>
      <c r="C15" s="182">
        <v>1</v>
      </c>
      <c r="D15" s="183">
        <v>2</v>
      </c>
      <c r="E15" s="184">
        <v>1</v>
      </c>
      <c r="F15" s="185">
        <v>45</v>
      </c>
      <c r="G15" s="70">
        <f t="shared" si="4"/>
        <v>378</v>
      </c>
      <c r="H15" s="181">
        <v>31</v>
      </c>
      <c r="I15" s="69">
        <f t="shared" si="5"/>
        <v>3000</v>
      </c>
      <c r="J15" s="70">
        <f t="shared" si="6"/>
        <v>90</v>
      </c>
      <c r="K15" s="70">
        <f t="shared" si="7"/>
        <v>6000</v>
      </c>
      <c r="L15" s="76" t="str">
        <f t="shared" si="0"/>
        <v>a) 
&lt;= 3'470</v>
      </c>
      <c r="M15" s="76">
        <f t="shared" si="1"/>
        <v>0</v>
      </c>
      <c r="N15" s="75">
        <f t="shared" si="8"/>
        <v>0</v>
      </c>
      <c r="O15" s="75">
        <f t="shared" si="2"/>
        <v>0</v>
      </c>
      <c r="P15" s="76">
        <f t="shared" si="9"/>
        <v>0</v>
      </c>
      <c r="Q15" s="76">
        <f t="shared" si="3"/>
        <v>0</v>
      </c>
    </row>
    <row r="16" spans="1:17" x14ac:dyDescent="0.3">
      <c r="A16" s="180"/>
      <c r="B16" s="181"/>
      <c r="C16" s="182"/>
      <c r="D16" s="183"/>
      <c r="E16" s="184"/>
      <c r="F16" s="185"/>
      <c r="G16" s="70" t="str">
        <f t="shared" si="4"/>
        <v/>
      </c>
      <c r="H16" s="181"/>
      <c r="I16" s="69" t="str">
        <f t="shared" si="5"/>
        <v/>
      </c>
      <c r="J16" s="70" t="str">
        <f t="shared" si="6"/>
        <v/>
      </c>
      <c r="K16" s="70" t="str">
        <f t="shared" si="7"/>
        <v/>
      </c>
      <c r="L16" s="76" t="str">
        <f t="shared" si="0"/>
        <v/>
      </c>
      <c r="M16" s="76">
        <f>IF(B16&gt;0,IF(C16&gt;0,IF(I16&gt;12350,1,0),IF(D16&gt;0,IF(B16/D16&gt;12350,1,0),0)),0)</f>
        <v>0</v>
      </c>
      <c r="N16" s="75">
        <f t="shared" si="8"/>
        <v>0</v>
      </c>
      <c r="O16" s="75">
        <f t="shared" si="2"/>
        <v>0</v>
      </c>
      <c r="P16" s="76">
        <f t="shared" si="9"/>
        <v>0</v>
      </c>
      <c r="Q16" s="76">
        <f t="shared" si="3"/>
        <v>0</v>
      </c>
    </row>
    <row r="17" spans="1:17" x14ac:dyDescent="0.3">
      <c r="A17" s="180"/>
      <c r="B17" s="181"/>
      <c r="C17" s="182"/>
      <c r="D17" s="183"/>
      <c r="E17" s="184"/>
      <c r="F17" s="185"/>
      <c r="G17" s="70" t="str">
        <f t="shared" si="4"/>
        <v/>
      </c>
      <c r="H17" s="181"/>
      <c r="I17" s="69" t="str">
        <f t="shared" si="5"/>
        <v/>
      </c>
      <c r="J17" s="70" t="str">
        <f t="shared" si="6"/>
        <v/>
      </c>
      <c r="K17" s="70" t="str">
        <f t="shared" si="7"/>
        <v/>
      </c>
      <c r="L17" s="76" t="str">
        <f t="shared" si="0"/>
        <v/>
      </c>
      <c r="M17" s="76">
        <f t="shared" ref="M17:M21" si="10">IF(B17&gt;0,IF(C17&gt;0,IF(I17&gt;12350,1,0),IF(D17&gt;0,IF(B17/D17&gt;12350,1,0),0)),0)</f>
        <v>0</v>
      </c>
      <c r="N17" s="75">
        <f t="shared" si="8"/>
        <v>0</v>
      </c>
      <c r="O17" s="75">
        <f t="shared" si="2"/>
        <v>0</v>
      </c>
      <c r="P17" s="76">
        <f t="shared" si="9"/>
        <v>0</v>
      </c>
      <c r="Q17" s="76">
        <f t="shared" si="3"/>
        <v>0</v>
      </c>
    </row>
    <row r="18" spans="1:17" outlineLevel="1" x14ac:dyDescent="0.3">
      <c r="A18" s="180"/>
      <c r="B18" s="181"/>
      <c r="C18" s="182"/>
      <c r="D18" s="183"/>
      <c r="E18" s="184"/>
      <c r="F18" s="185"/>
      <c r="G18" s="70" t="str">
        <f t="shared" ref="G18:G23" si="11">IF($B$4="","",IF(B18*C18&gt;0,+F18/5*$D$4*D18*C18,""))</f>
        <v/>
      </c>
      <c r="H18" s="181"/>
      <c r="I18" s="69" t="str">
        <f t="shared" ref="I18:I23" si="12">IF(B18*C18&gt;0,+B18/C18,"")</f>
        <v/>
      </c>
      <c r="J18" s="70" t="str">
        <f t="shared" ref="J18:J23" si="13">IF(B18*C18&gt;0,+D18*F18,"")</f>
        <v/>
      </c>
      <c r="K18" s="70" t="str">
        <f t="shared" ref="K18:K23" si="14">IF(B18&gt;0,IF(C18&gt;0,+D18*B18,B18)/$D$4*$D$5,"")</f>
        <v/>
      </c>
      <c r="L18" s="76" t="str">
        <f t="shared" si="0"/>
        <v/>
      </c>
      <c r="M18" s="76">
        <f t="shared" si="10"/>
        <v>0</v>
      </c>
      <c r="N18" s="75">
        <f t="shared" ref="N18:N23" si="15">IF(E18&gt;D18,1,0)</f>
        <v>0</v>
      </c>
      <c r="O18" s="75">
        <f t="shared" si="2"/>
        <v>0</v>
      </c>
      <c r="P18" s="76">
        <f t="shared" ref="P18:P23" si="16">IF(B18&gt;0,IF(OR(G18="",H18&gt;G18),1,0),0)</f>
        <v>0</v>
      </c>
      <c r="Q18" s="76">
        <f t="shared" si="3"/>
        <v>0</v>
      </c>
    </row>
    <row r="19" spans="1:17" outlineLevel="1" x14ac:dyDescent="0.3">
      <c r="A19" s="180"/>
      <c r="B19" s="181"/>
      <c r="C19" s="182"/>
      <c r="D19" s="183"/>
      <c r="E19" s="184"/>
      <c r="F19" s="185"/>
      <c r="G19" s="70" t="str">
        <f t="shared" si="11"/>
        <v/>
      </c>
      <c r="H19" s="181"/>
      <c r="I19" s="69" t="str">
        <f t="shared" si="12"/>
        <v/>
      </c>
      <c r="J19" s="70" t="str">
        <f t="shared" si="13"/>
        <v/>
      </c>
      <c r="K19" s="70" t="str">
        <f t="shared" si="14"/>
        <v/>
      </c>
      <c r="L19" s="76" t="str">
        <f t="shared" si="0"/>
        <v/>
      </c>
      <c r="M19" s="76">
        <f t="shared" si="10"/>
        <v>0</v>
      </c>
      <c r="N19" s="75">
        <f t="shared" si="15"/>
        <v>0</v>
      </c>
      <c r="O19" s="75">
        <f t="shared" si="2"/>
        <v>0</v>
      </c>
      <c r="P19" s="76">
        <f t="shared" si="16"/>
        <v>0</v>
      </c>
      <c r="Q19" s="76">
        <f t="shared" si="3"/>
        <v>0</v>
      </c>
    </row>
    <row r="20" spans="1:17" outlineLevel="1" x14ac:dyDescent="0.3">
      <c r="A20" s="180"/>
      <c r="B20" s="181"/>
      <c r="C20" s="182"/>
      <c r="D20" s="183"/>
      <c r="E20" s="184"/>
      <c r="F20" s="185"/>
      <c r="G20" s="70" t="str">
        <f t="shared" si="11"/>
        <v/>
      </c>
      <c r="H20" s="181"/>
      <c r="I20" s="69" t="str">
        <f t="shared" si="12"/>
        <v/>
      </c>
      <c r="J20" s="70" t="str">
        <f t="shared" si="13"/>
        <v/>
      </c>
      <c r="K20" s="70" t="str">
        <f t="shared" si="14"/>
        <v/>
      </c>
      <c r="L20" s="76" t="str">
        <f t="shared" si="0"/>
        <v/>
      </c>
      <c r="M20" s="76">
        <f t="shared" si="10"/>
        <v>0</v>
      </c>
      <c r="N20" s="75">
        <f t="shared" si="15"/>
        <v>0</v>
      </c>
      <c r="O20" s="75">
        <f t="shared" si="2"/>
        <v>0</v>
      </c>
      <c r="P20" s="76">
        <f t="shared" si="16"/>
        <v>0</v>
      </c>
      <c r="Q20" s="76">
        <f t="shared" si="3"/>
        <v>0</v>
      </c>
    </row>
    <row r="21" spans="1:17" outlineLevel="1" x14ac:dyDescent="0.3">
      <c r="A21" s="180"/>
      <c r="B21" s="181"/>
      <c r="C21" s="182"/>
      <c r="D21" s="183"/>
      <c r="E21" s="184"/>
      <c r="F21" s="185"/>
      <c r="G21" s="70" t="str">
        <f t="shared" si="11"/>
        <v/>
      </c>
      <c r="H21" s="181"/>
      <c r="I21" s="69" t="str">
        <f t="shared" si="12"/>
        <v/>
      </c>
      <c r="J21" s="70" t="str">
        <f t="shared" si="13"/>
        <v/>
      </c>
      <c r="K21" s="70" t="str">
        <f t="shared" si="14"/>
        <v/>
      </c>
      <c r="L21" s="76" t="str">
        <f t="shared" si="0"/>
        <v/>
      </c>
      <c r="M21" s="76">
        <f t="shared" si="10"/>
        <v>0</v>
      </c>
      <c r="N21" s="75">
        <f t="shared" si="15"/>
        <v>0</v>
      </c>
      <c r="O21" s="75">
        <f t="shared" si="2"/>
        <v>0</v>
      </c>
      <c r="P21" s="76">
        <f t="shared" si="16"/>
        <v>0</v>
      </c>
      <c r="Q21" s="76">
        <f t="shared" si="3"/>
        <v>0</v>
      </c>
    </row>
    <row r="22" spans="1:17" outlineLevel="1" x14ac:dyDescent="0.3">
      <c r="A22" s="180"/>
      <c r="B22" s="181"/>
      <c r="C22" s="182"/>
      <c r="D22" s="183"/>
      <c r="E22" s="184"/>
      <c r="F22" s="185"/>
      <c r="G22" s="70" t="str">
        <f t="shared" si="11"/>
        <v/>
      </c>
      <c r="H22" s="181"/>
      <c r="I22" s="69" t="str">
        <f t="shared" si="12"/>
        <v/>
      </c>
      <c r="J22" s="70" t="str">
        <f t="shared" si="13"/>
        <v/>
      </c>
      <c r="K22" s="70" t="str">
        <f t="shared" si="14"/>
        <v/>
      </c>
      <c r="L22" s="76" t="str">
        <f t="shared" si="0"/>
        <v/>
      </c>
      <c r="M22" s="76">
        <f t="shared" ref="M22:M23" si="17">IF(B22&gt;0,IF(C22&gt;0,IF(I22&gt;12350,1,0),IF(D22&gt;0,IF(B22/D22&gt;12350,1,0),0)),0)</f>
        <v>0</v>
      </c>
      <c r="N22" s="75">
        <f t="shared" si="15"/>
        <v>0</v>
      </c>
      <c r="O22" s="75">
        <f t="shared" si="2"/>
        <v>0</v>
      </c>
      <c r="P22" s="76">
        <f t="shared" si="16"/>
        <v>0</v>
      </c>
      <c r="Q22" s="76">
        <f t="shared" si="3"/>
        <v>0</v>
      </c>
    </row>
    <row r="23" spans="1:17" outlineLevel="1" x14ac:dyDescent="0.3">
      <c r="A23" s="186"/>
      <c r="B23" s="181"/>
      <c r="C23" s="182"/>
      <c r="D23" s="183"/>
      <c r="E23" s="184"/>
      <c r="F23" s="185"/>
      <c r="G23" s="73" t="str">
        <f t="shared" si="11"/>
        <v/>
      </c>
      <c r="H23" s="181"/>
      <c r="I23" s="72" t="str">
        <f t="shared" si="12"/>
        <v/>
      </c>
      <c r="J23" s="73" t="str">
        <f t="shared" si="13"/>
        <v/>
      </c>
      <c r="K23" s="70" t="str">
        <f t="shared" si="14"/>
        <v/>
      </c>
      <c r="L23" s="79" t="str">
        <f t="shared" si="0"/>
        <v/>
      </c>
      <c r="M23" s="76">
        <f t="shared" si="17"/>
        <v>0</v>
      </c>
      <c r="N23" s="75">
        <f t="shared" si="15"/>
        <v>0</v>
      </c>
      <c r="O23" s="75">
        <f t="shared" si="2"/>
        <v>0</v>
      </c>
      <c r="P23" s="76">
        <f t="shared" si="16"/>
        <v>0</v>
      </c>
      <c r="Q23" s="76">
        <f t="shared" si="3"/>
        <v>0</v>
      </c>
    </row>
    <row r="24" spans="1:17" ht="28" x14ac:dyDescent="0.3">
      <c r="A24" s="100" t="s">
        <v>69</v>
      </c>
      <c r="B24" s="101"/>
      <c r="C24" s="102"/>
      <c r="D24" s="103" t="s">
        <v>84</v>
      </c>
      <c r="E24" s="104" t="s">
        <v>86</v>
      </c>
      <c r="F24" s="103" t="s">
        <v>87</v>
      </c>
      <c r="G24" s="103" t="s">
        <v>101</v>
      </c>
      <c r="H24" s="103" t="s">
        <v>88</v>
      </c>
      <c r="I24" s="102"/>
      <c r="J24" s="102"/>
      <c r="K24" s="105" t="s">
        <v>68</v>
      </c>
      <c r="L24" s="102"/>
      <c r="M24" s="120"/>
      <c r="N24" s="119"/>
      <c r="O24" s="119"/>
      <c r="P24" s="120"/>
      <c r="Q24" s="120"/>
    </row>
    <row r="25" spans="1:17" x14ac:dyDescent="0.3">
      <c r="A25" s="92" t="str">
        <f>+'Domanda-Conteggio'!V23</f>
        <v>a) 
&lt;= 3'470</v>
      </c>
      <c r="B25" s="93"/>
      <c r="C25" s="94"/>
      <c r="D25" s="95">
        <f t="shared" ref="D25:E27" si="18">SUMIF($L$8:$L$23,$A25,D$8:D$23)</f>
        <v>8</v>
      </c>
      <c r="E25" s="95">
        <f t="shared" si="18"/>
        <v>5</v>
      </c>
      <c r="F25" s="96" t="s">
        <v>5</v>
      </c>
      <c r="G25" s="97">
        <f t="shared" ref="G25:H27" si="19">SUMIF($L$8:$L$23,$A25,G$8:G$23)</f>
        <v>1386</v>
      </c>
      <c r="H25" s="97">
        <f t="shared" si="19"/>
        <v>399</v>
      </c>
      <c r="I25" s="98"/>
      <c r="J25" s="98"/>
      <c r="K25" s="99">
        <f>SUMIF($L$8:$L$23,$A25,K$8:K$23)</f>
        <v>22680</v>
      </c>
      <c r="L25" s="98"/>
      <c r="M25" s="95"/>
      <c r="N25" s="92"/>
      <c r="O25" s="92"/>
      <c r="P25" s="95"/>
      <c r="Q25" s="95"/>
    </row>
    <row r="26" spans="1:17" x14ac:dyDescent="0.3">
      <c r="A26" s="75" t="str">
        <f>+'Domanda-Conteggio'!X23</f>
        <v>b) &gt; 3'470 e &lt; 4'340</v>
      </c>
      <c r="B26" s="71"/>
      <c r="C26" s="88"/>
      <c r="D26" s="76">
        <f t="shared" si="18"/>
        <v>5</v>
      </c>
      <c r="E26" s="76">
        <f t="shared" si="18"/>
        <v>5</v>
      </c>
      <c r="F26" s="69">
        <f>IF(D26=0,"---",SUMIF($L$8:$L$23,$A26,$J$8:$J$23)/D26)</f>
        <v>40</v>
      </c>
      <c r="G26" s="77">
        <f t="shared" si="19"/>
        <v>420</v>
      </c>
      <c r="H26" s="77">
        <f t="shared" si="19"/>
        <v>200</v>
      </c>
      <c r="I26" s="86"/>
      <c r="J26" s="86"/>
      <c r="K26" s="69">
        <f>SUMIF($L$8:$L$23,$A26,K$8:K$23)</f>
        <v>9100</v>
      </c>
      <c r="L26" s="86"/>
      <c r="M26" s="76"/>
      <c r="N26" s="75"/>
      <c r="O26" s="75"/>
      <c r="P26" s="76"/>
      <c r="Q26" s="76"/>
    </row>
    <row r="27" spans="1:17" x14ac:dyDescent="0.3">
      <c r="A27" s="78" t="str">
        <f>+'Domanda-Conteggio'!Z23</f>
        <v>c) 
&gt;= 4'340</v>
      </c>
      <c r="B27" s="74"/>
      <c r="C27" s="89"/>
      <c r="D27" s="79">
        <f t="shared" si="18"/>
        <v>11</v>
      </c>
      <c r="E27" s="79">
        <f t="shared" si="18"/>
        <v>11</v>
      </c>
      <c r="F27" s="80" t="s">
        <v>5</v>
      </c>
      <c r="G27" s="81">
        <f t="shared" si="19"/>
        <v>1928.2</v>
      </c>
      <c r="H27" s="81">
        <f t="shared" si="19"/>
        <v>958.5</v>
      </c>
      <c r="I27" s="87"/>
      <c r="J27" s="87"/>
      <c r="K27" s="72">
        <f>SUMIF($L$8:$L$23,$A27,K$8:K$23)</f>
        <v>54499.999999999993</v>
      </c>
      <c r="L27" s="87"/>
      <c r="M27" s="79"/>
      <c r="N27" s="78"/>
      <c r="O27" s="78"/>
      <c r="P27" s="79"/>
      <c r="Q27" s="79"/>
    </row>
    <row r="28" spans="1:17" x14ac:dyDescent="0.3">
      <c r="A28" s="82" t="s">
        <v>54</v>
      </c>
      <c r="B28" s="85"/>
      <c r="C28" s="67"/>
      <c r="D28" s="83">
        <f>SUM(D25:D27)</f>
        <v>24</v>
      </c>
      <c r="E28" s="83">
        <f>SUM(E25:E27)</f>
        <v>21</v>
      </c>
      <c r="F28" s="83"/>
      <c r="G28" s="84">
        <f>SUM(G25:G27)</f>
        <v>3734.2</v>
      </c>
      <c r="H28" s="84">
        <f>SUM(H25:H27)</f>
        <v>1557.5</v>
      </c>
      <c r="I28" s="67"/>
      <c r="J28" s="67"/>
      <c r="K28" s="84">
        <f>SUM(K25:K27)</f>
        <v>86280</v>
      </c>
      <c r="L28" s="67"/>
      <c r="M28" s="122">
        <f>SUM(M8:M23)</f>
        <v>0</v>
      </c>
      <c r="N28" s="121">
        <f>SUM(N8:N23)</f>
        <v>0</v>
      </c>
      <c r="O28" s="121">
        <f>SUM(O8:O23)</f>
        <v>0</v>
      </c>
      <c r="P28" s="122">
        <f>SUM(P8:P23)</f>
        <v>0</v>
      </c>
      <c r="Q28" s="122">
        <f>SUM(Q8:Q23)</f>
        <v>0</v>
      </c>
    </row>
    <row r="30" spans="1:17" ht="14.25" customHeight="1" x14ac:dyDescent="0.3">
      <c r="A30" s="29" t="s">
        <v>51</v>
      </c>
      <c r="B30" s="29"/>
      <c r="C30" s="29"/>
      <c r="D30" s="328" t="s">
        <v>83</v>
      </c>
      <c r="E30" s="328"/>
      <c r="F30" s="328"/>
    </row>
    <row r="31" spans="1:17" ht="6" customHeight="1" x14ac:dyDescent="0.3">
      <c r="A31" s="30"/>
      <c r="B31" s="30"/>
      <c r="C31" s="30"/>
      <c r="D31" s="30"/>
      <c r="E31" s="30"/>
      <c r="F31" s="31"/>
    </row>
    <row r="32" spans="1:17" ht="14.25" customHeight="1" x14ac:dyDescent="0.3">
      <c r="A32" s="320" t="s">
        <v>1</v>
      </c>
      <c r="B32" s="320"/>
      <c r="C32" s="140"/>
      <c r="D32" s="140"/>
      <c r="E32" s="140"/>
      <c r="F32" s="140"/>
    </row>
    <row r="33" spans="1:6" ht="6" customHeight="1" x14ac:dyDescent="0.35">
      <c r="A33" s="63"/>
      <c r="B33" s="63"/>
      <c r="C33" s="1"/>
      <c r="D33" s="63"/>
      <c r="E33" s="63"/>
      <c r="F33" s="63"/>
    </row>
  </sheetData>
  <sheetProtection password="8E1A" sheet="1" objects="1" scenarios="1" selectLockedCells="1" selectUnlockedCells="1"/>
  <mergeCells count="7">
    <mergeCell ref="A1:L1"/>
    <mergeCell ref="B6:E6"/>
    <mergeCell ref="A32:B32"/>
    <mergeCell ref="D3:H3"/>
    <mergeCell ref="D30:F30"/>
    <mergeCell ref="H4:I4"/>
    <mergeCell ref="A2:M2"/>
  </mergeCells>
  <conditionalFormatting sqref="L8:L23">
    <cfRule type="expression" dxfId="4" priority="8">
      <formula>$Q8&gt;0</formula>
    </cfRule>
  </conditionalFormatting>
  <conditionalFormatting sqref="B8:B23 I8:I23 K8:K23">
    <cfRule type="expression" dxfId="3" priority="4">
      <formula>$M8&gt;0</formula>
    </cfRule>
  </conditionalFormatting>
  <conditionalFormatting sqref="D8:E23">
    <cfRule type="expression" dxfId="2" priority="5">
      <formula>$N8&gt;0</formula>
    </cfRule>
  </conditionalFormatting>
  <conditionalFormatting sqref="F8:F23">
    <cfRule type="expression" dxfId="1" priority="6">
      <formula>$O8&gt;0</formula>
    </cfRule>
  </conditionalFormatting>
  <conditionalFormatting sqref="G8:H23">
    <cfRule type="expression" dxfId="0" priority="7">
      <formula>$P8&gt;0</formula>
    </cfRule>
  </conditionalFormatting>
  <printOptions horizontalCentered="1"/>
  <pageMargins left="0.31496062992125984" right="0.31496062992125984" top="0.39370078740157483" bottom="0.39370078740157483" header="0.19685039370078741" footer="0.19685039370078741"/>
  <pageSetup paperSize="9" scale="65" fitToHeight="6" orientation="landscape" r:id="rId1"/>
  <headerFooter>
    <oddFooter>&amp;RKAE-COVID-19 (V 16.04.2021)</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zoomScale="115" zoomScaleNormal="115" workbookViewId="0">
      <selection activeCell="A3" sqref="A3"/>
    </sheetView>
  </sheetViews>
  <sheetFormatPr baseColWidth="10" defaultRowHeight="14" x14ac:dyDescent="0.3"/>
  <cols>
    <col min="1" max="1" width="95.25" customWidth="1"/>
  </cols>
  <sheetData>
    <row r="1" spans="1:1" ht="37.15" customHeight="1" x14ac:dyDescent="0.3">
      <c r="A1" s="227" t="s">
        <v>114</v>
      </c>
    </row>
    <row r="2" spans="1:1" ht="169.9" customHeight="1" x14ac:dyDescent="0.3">
      <c r="A2" s="226" t="s">
        <v>115</v>
      </c>
    </row>
    <row r="3" spans="1:1" ht="72" customHeight="1" x14ac:dyDescent="0.3">
      <c r="A3" s="226" t="s">
        <v>117</v>
      </c>
    </row>
    <row r="4" spans="1:1" ht="66.650000000000006" customHeight="1" x14ac:dyDescent="0.3">
      <c r="A4" s="226" t="s">
        <v>126</v>
      </c>
    </row>
    <row r="5" spans="1:1" ht="184.5" customHeight="1" x14ac:dyDescent="0.3">
      <c r="A5" s="226" t="s">
        <v>136</v>
      </c>
    </row>
    <row r="6" spans="1:1" ht="49.9" customHeight="1" x14ac:dyDescent="0.3">
      <c r="A6" s="226" t="s">
        <v>118</v>
      </c>
    </row>
    <row r="7" spans="1:1" ht="120.65" customHeight="1" x14ac:dyDescent="0.3">
      <c r="A7" s="226" t="s">
        <v>119</v>
      </c>
    </row>
    <row r="8" spans="1:1" ht="119.5" customHeight="1" x14ac:dyDescent="0.3">
      <c r="A8" s="226" t="s">
        <v>120</v>
      </c>
    </row>
    <row r="9" spans="1:1" ht="48" customHeight="1" x14ac:dyDescent="0.3">
      <c r="A9" s="226" t="s">
        <v>121</v>
      </c>
    </row>
    <row r="10" spans="1:1" ht="45.65" customHeight="1" x14ac:dyDescent="0.3">
      <c r="A10" s="226" t="s">
        <v>122</v>
      </c>
    </row>
    <row r="11" spans="1:1" x14ac:dyDescent="0.3">
      <c r="A11" s="226"/>
    </row>
    <row r="12" spans="1:1" x14ac:dyDescent="0.3">
      <c r="A12" s="226"/>
    </row>
    <row r="13" spans="1:1" x14ac:dyDescent="0.3">
      <c r="A13" s="226"/>
    </row>
    <row r="14" spans="1:1" x14ac:dyDescent="0.3">
      <c r="A14" s="226"/>
    </row>
    <row r="15" spans="1:1" x14ac:dyDescent="0.3">
      <c r="A15" s="226"/>
    </row>
    <row r="16" spans="1:1" x14ac:dyDescent="0.3">
      <c r="A16" s="226"/>
    </row>
    <row r="17" spans="1:1" x14ac:dyDescent="0.3">
      <c r="A17" s="226"/>
    </row>
  </sheetData>
  <sheetProtection password="8E1A" sheet="1" objects="1" scenarios="1" selectLockedCells="1" selectUnlockedCells="1"/>
  <pageMargins left="0.70866141732283472" right="0.70866141732283472" top="0.78740157480314965" bottom="0.78740157480314965" header="0.31496062992125984" footer="0.31496062992125984"/>
  <pageSetup paperSize="9" orientation="portrait" r:id="rId1"/>
  <headerFooter>
    <oddFooter>&amp;LPagina &amp;P / &amp;N&amp;RKAE-COVID-19 (V 16.04.2021)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4"/>
  <sheetViews>
    <sheetView workbookViewId="0">
      <selection activeCell="A2" sqref="A2"/>
    </sheetView>
  </sheetViews>
  <sheetFormatPr baseColWidth="10" defaultRowHeight="14" x14ac:dyDescent="0.3"/>
  <cols>
    <col min="1" max="1" width="44" bestFit="1" customWidth="1"/>
  </cols>
  <sheetData>
    <row r="1" spans="1:1" x14ac:dyDescent="0.3">
      <c r="A1" s="212" t="s">
        <v>116</v>
      </c>
    </row>
    <row r="2" spans="1:1" x14ac:dyDescent="0.3">
      <c r="A2" s="2" t="s">
        <v>132</v>
      </c>
    </row>
    <row r="3" spans="1:1" x14ac:dyDescent="0.3">
      <c r="A3" s="2" t="s">
        <v>133</v>
      </c>
    </row>
    <row r="4" spans="1:1" x14ac:dyDescent="0.3">
      <c r="A4" t="s">
        <v>137</v>
      </c>
    </row>
  </sheetData>
  <sheetProtection password="8E1A" sheet="1" objects="1" scenarios="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Domanda-Conteggio</vt:lpstr>
      <vt:lpstr>Classificazione categ salariali</vt:lpstr>
      <vt:lpstr>Classificazione categ sal - Es.</vt:lpstr>
      <vt:lpstr>Spiegazioni importanti</vt:lpstr>
      <vt:lpstr>Selezione</vt:lpstr>
      <vt:lpstr>'Classificazione categ sal - Es.'!Druckbereich</vt:lpstr>
      <vt:lpstr>'Classificazione categ salariali'!Druckbereich</vt:lpstr>
      <vt:lpstr>'Domanda-Conteggio'!Druckbereich</vt:lpstr>
      <vt:lpstr>'Spiegazioni importanti'!Druckbereich</vt:lpstr>
      <vt:lpstr>'Classificazione categ sal - Es.'!Drucktitel</vt:lpstr>
      <vt:lpstr>'Classificazione categ salariali'!Drucktitel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Gautschy Dominik SECO</cp:lastModifiedBy>
  <cp:lastPrinted>2021-04-15T08:52:42Z</cp:lastPrinted>
  <dcterms:created xsi:type="dcterms:W3CDTF">2020-03-18T11:14:54Z</dcterms:created>
  <dcterms:modified xsi:type="dcterms:W3CDTF">2021-12-17T13:36:45Z</dcterms:modified>
</cp:coreProperties>
</file>